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jsm2018-my.sharepoint.com/personal/tiia_piippo_kuopio_fi/Documents/Viherkerroin/"/>
    </mc:Choice>
  </mc:AlternateContent>
  <xr:revisionPtr revIDLastSave="220" documentId="8_{16616990-DBC3-4297-B8BE-90F572580930}" xr6:coauthVersionLast="47" xr6:coauthVersionMax="47" xr10:uidLastSave="{4BBB6299-D7EA-4AC8-A260-60032FCADD2F}"/>
  <workbookProtection workbookAlgorithmName="SHA-512" workbookHashValue="1XAOsSV+tkU663rrMR9rnn77EmChxB7Ev4VgfcoK6h3Z02rdEnZdX6Lxg1OFuZ0zo210gbzUEZbHUMRAJXpUzg==" workbookSaltValue="tLa28/IRL1ffp2EFpSqN6w==" workbookSpinCount="100000" lockStructure="1"/>
  <bookViews>
    <workbookView xWindow="-28920" yWindow="-120" windowWidth="29040" windowHeight="15840" xr2:uid="{DB757F51-31C1-46F9-A0EF-B0582AA64FCA}"/>
  </bookViews>
  <sheets>
    <sheet name="Ohjeet" sheetId="6" r:id="rId1"/>
    <sheet name="Taustatiedot" sheetId="1" r:id="rId2"/>
    <sheet name="Viherkerroin" sheetId="2" r:id="rId3"/>
    <sheet name="Tulokset" sheetId="3" r:id="rId4"/>
    <sheet name="Elementtien painotukset" sheetId="5" r:id="rId5"/>
  </sheets>
  <definedNames>
    <definedName name="_xlnm.Print_Area" localSheetId="4">'Elementtien painotukset'!$A$1:$N$46</definedName>
    <definedName name="_xlnm.Print_Area" localSheetId="0">Ohjeet!$A$1:$E$32</definedName>
    <definedName name="_xlnm.Print_Area" localSheetId="1">Taustatiedot!$A$1:$J$22</definedName>
    <definedName name="_xlnm.Print_Area" localSheetId="3">Tulokset!$A$1:$E$46</definedName>
    <definedName name="_xlnm.Print_Area" localSheetId="2">Viherkerroin!$A$1:$L$44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C8" i="3"/>
  <c r="C2" i="3"/>
  <c r="C5" i="3"/>
  <c r="I30" i="2"/>
  <c r="H6" i="5"/>
  <c r="I3" i="1" l="1"/>
  <c r="B33" i="2"/>
  <c r="A23" i="3"/>
  <c r="A20" i="3"/>
  <c r="B36" i="2"/>
  <c r="B17" i="2"/>
  <c r="D11" i="1"/>
  <c r="B13" i="2" s="1"/>
  <c r="G11" i="1"/>
  <c r="G9" i="1"/>
  <c r="I6" i="1"/>
  <c r="D23" i="3"/>
  <c r="I10" i="2"/>
  <c r="I36" i="2"/>
  <c r="I38" i="2"/>
  <c r="I41" i="2"/>
  <c r="I42" i="2"/>
  <c r="A17" i="3"/>
  <c r="A8" i="3"/>
  <c r="A14" i="3" l="1"/>
  <c r="I40" i="2"/>
  <c r="I39" i="2"/>
  <c r="I37" i="2"/>
  <c r="I35" i="2"/>
  <c r="I34" i="2"/>
  <c r="I33" i="2"/>
  <c r="I32" i="2"/>
  <c r="I31" i="2"/>
  <c r="I29" i="2"/>
  <c r="I28" i="2"/>
  <c r="I27" i="2"/>
  <c r="I26" i="2"/>
  <c r="I25" i="2"/>
  <c r="I24" i="2"/>
  <c r="I23" i="2"/>
  <c r="I22" i="2"/>
  <c r="D21" i="3" s="1"/>
  <c r="I20" i="2"/>
  <c r="D20" i="3" s="1"/>
  <c r="I19" i="2"/>
  <c r="I18" i="2"/>
  <c r="I17" i="2"/>
  <c r="I16" i="2"/>
  <c r="I15" i="2"/>
  <c r="I14" i="2"/>
  <c r="I13" i="2"/>
  <c r="I12" i="2"/>
  <c r="I11" i="2"/>
  <c r="I9" i="2"/>
  <c r="D19" i="3" s="1"/>
  <c r="I8" i="2"/>
  <c r="I7" i="2"/>
  <c r="I6" i="2"/>
  <c r="I5" i="2"/>
  <c r="I4" i="2"/>
  <c r="I3" i="2"/>
  <c r="D22" i="3" l="1"/>
  <c r="AA33" i="2"/>
  <c r="D18" i="3"/>
  <c r="AA38" i="2"/>
  <c r="AB5" i="2"/>
  <c r="AB9" i="2"/>
  <c r="AA37" i="2"/>
  <c r="AB8" i="2"/>
  <c r="AB7" i="2"/>
  <c r="AA36" i="2"/>
  <c r="AB6" i="2"/>
  <c r="AA35" i="2"/>
  <c r="AB4" i="2"/>
  <c r="AA34" i="2"/>
  <c r="AB3" i="2"/>
  <c r="D24" i="3" l="1"/>
  <c r="AB10" i="2"/>
  <c r="AC8" i="2" s="1"/>
  <c r="AA39" i="2"/>
  <c r="I43" i="2" s="1"/>
  <c r="B19" i="2" s="1"/>
  <c r="B15" i="2" s="1"/>
  <c r="A12" i="3" s="1"/>
  <c r="H34" i="5"/>
  <c r="H33" i="5"/>
  <c r="H32" i="5"/>
  <c r="H31" i="5"/>
  <c r="H30" i="5"/>
  <c r="H29" i="5"/>
  <c r="H28" i="5"/>
  <c r="H27" i="5"/>
  <c r="H26" i="5"/>
  <c r="H25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AC5" i="2" l="1"/>
  <c r="AC7" i="2"/>
  <c r="AC3" i="2"/>
  <c r="AC4" i="2"/>
  <c r="AC9" i="2"/>
  <c r="AC6" i="2"/>
  <c r="AC10" i="2" l="1"/>
</calcChain>
</file>

<file path=xl/sharedStrings.xml><?xml version="1.0" encoding="utf-8"?>
<sst xmlns="http://schemas.openxmlformats.org/spreadsheetml/2006/main" count="263" uniqueCount="153">
  <si>
    <t>Päivämäärä</t>
  </si>
  <si>
    <t>Täyttäjän nimi</t>
  </si>
  <si>
    <t>Korttelinumero</t>
  </si>
  <si>
    <t>Kohteen osoite</t>
  </si>
  <si>
    <t>Tonttinumero</t>
  </si>
  <si>
    <t>Tavoitetaso</t>
  </si>
  <si>
    <t>Ominaisuudet</t>
  </si>
  <si>
    <t>Maankäyttö</t>
  </si>
  <si>
    <t>Asuinalueet</t>
  </si>
  <si>
    <t>Palvelujen ja toimistorakentamisen alueet</t>
  </si>
  <si>
    <t>Kaupan ja liikerakentamisen alueet</t>
  </si>
  <si>
    <t>Teollisuuden ja varastojen alueet</t>
  </si>
  <si>
    <t>Maaperä</t>
  </si>
  <si>
    <t>Kansi- tai kattopihan osuus yli 50 % piha-alueesta</t>
  </si>
  <si>
    <t>Kerrosalan suhde tontin pinta-alaan</t>
  </si>
  <si>
    <t>Ympäristö</t>
  </si>
  <si>
    <t>Elementtiryhmä</t>
  </si>
  <si>
    <t>Elementti</t>
  </si>
  <si>
    <t>Yksikkö</t>
  </si>
  <si>
    <t>Painotettu pinta-ala</t>
  </si>
  <si>
    <t>Säilytettävä kasvillisuus ja maaperä</t>
  </si>
  <si>
    <t>Säilytettävä hyväkuntoinen isokokoinen puu (&gt; 10 m)</t>
  </si>
  <si>
    <t>kpl</t>
  </si>
  <si>
    <t>Säilytettävä hyväkuntoinen pienikokoinen puu (3-10 m)</t>
  </si>
  <si>
    <t>Säilytettävä hyväkuntoinen iso pensas (2-7 m) tai pieni puu (1,5-3 m)</t>
  </si>
  <si>
    <t>Säilytettävä niitty, keto, kuntta tai muu luonnonmukainen pohjakasvillisuus</t>
  </si>
  <si>
    <t>Säilytettävä muu kasvillisuus (pienet pensaat, perennat, köynnökset)</t>
  </si>
  <si>
    <t>m²</t>
  </si>
  <si>
    <t>Säilytettävä luonnonmukainen avokallio (ainakin osittain paljas kalliopinta)</t>
  </si>
  <si>
    <t>Istutettava / kylvettävä kasvillisuus</t>
  </si>
  <si>
    <t>Isokokoinen puu (&gt; 10 m)</t>
  </si>
  <si>
    <t>Vihertehokkuus</t>
  </si>
  <si>
    <t>Pienikokoinen puu (3-10 m)</t>
  </si>
  <si>
    <t>Iso pensas (2-7 m) tai pieni puu (1,5-3 m)</t>
  </si>
  <si>
    <t>Matalat ja keskikokoiset pensaat (&lt; 2 m)</t>
  </si>
  <si>
    <t>Pensasaita</t>
  </si>
  <si>
    <t>jm</t>
  </si>
  <si>
    <t>Saavutettu vihertehokkuus</t>
  </si>
  <si>
    <t>Perennat</t>
  </si>
  <si>
    <t>Monivuotiset köynnökset</t>
  </si>
  <si>
    <t>Nurmikko</t>
  </si>
  <si>
    <t>Niitty, keto tai kuntta</t>
  </si>
  <si>
    <t>Viljelypalstat, kasvimaa tai maisemapelto</t>
  </si>
  <si>
    <t>Pinnoitteet</t>
  </si>
  <si>
    <t>Läpäisevät pinnoitteet (esim. sora- ja hiekkapinnat)</t>
  </si>
  <si>
    <t>Puoliläpäisevät pinnoitteet (esim. nurmikivi, kivituhka, terassilaudoitus)</t>
  </si>
  <si>
    <t>Vettä läpäisemätön pinta (esim. asfaltti, betonilaatoitus)</t>
  </si>
  <si>
    <t>Kasvillisuuskatot ja -seinät</t>
  </si>
  <si>
    <t>Kasvillisuuskatto, jonka kasvualustan paksuus 60-80 mm (esim. maksaruoho)</t>
  </si>
  <si>
    <t>Kasvillisuuskatto, jonka kasvualustan paksuus 150-300 mm (esim. niitty-, keto- tai heinäkatto)</t>
  </si>
  <si>
    <t>Kasvillisuuskatto tai kansipuutarha, jonka kasvualustan paksuus 200-1000 mm (kaikki kasvillisuustyypit)</t>
  </si>
  <si>
    <t>Kasvillisuusseinä</t>
  </si>
  <si>
    <t>Hulevesien luonnonmukainen hallinta</t>
  </si>
  <si>
    <t>Imeytyspainanne- tai allas kasvillisuudella</t>
  </si>
  <si>
    <t>Imeytyspainanne- tai allas kiviainespinnalla</t>
  </si>
  <si>
    <t>Suodatuskaista, imeytyskuoppa tai kivipesä</t>
  </si>
  <si>
    <t>Viivytyspainanne tai -allas kasvillisuudella</t>
  </si>
  <si>
    <t>Viivytyspainanne tai -allas kiviainespinnalla</t>
  </si>
  <si>
    <t>Tulvaniitty, kosteikko tai lampi</t>
  </si>
  <si>
    <t>Bonuselementit</t>
  </si>
  <si>
    <t>Hulevesien kerääminen läpäisemättömiltä pinnoilta kasteluvedeksi tai ohjaaminen hallitusti läpäisevälle kasvillisuudelle maassa</t>
  </si>
  <si>
    <t>Varjostava isokokoinen lehtipuu rakennuksen etelä- tai lounaispuolella</t>
  </si>
  <si>
    <t>Varjostava pienikokoinen lehtipuu rakennuksen etelä- tai lounaspuolella</t>
  </si>
  <si>
    <t>Viljelyyn soveltuvat istutukset: hedelmäpuut, marjapensaat</t>
  </si>
  <si>
    <t>Kyllä</t>
  </si>
  <si>
    <t>Luonnon monimuotoisuudelle tärkeä elementti: laho- tai maapuu, kanto, hyönteishotelli, linnunpönttö</t>
  </si>
  <si>
    <t>Luonnon monimuotoisuuden ja eläimistön elinolosuhteiden tukeminen: perhosniityt, kukkivat tai tuoksuvat istutukset</t>
  </si>
  <si>
    <t>Viljelylaatikot</t>
  </si>
  <si>
    <t>Leikkimiseen tai urheiluun osoitettu läpäisevä pinta (esim. hiekka- tai sorapintaiset leikkipaikat)</t>
  </si>
  <si>
    <t>Puutarhajätteen kompostointi</t>
  </si>
  <si>
    <t>Ekologinen yhteys tontin kautta (esim. siilin tai liito-oravan mentävä yhteys)</t>
  </si>
  <si>
    <t>Piilotettava alue</t>
  </si>
  <si>
    <t>Versio 1/2024</t>
  </si>
  <si>
    <t>Viherkertoimen laskelma</t>
  </si>
  <si>
    <t>Suunnitelmaan sisällytetyt elementit</t>
  </si>
  <si>
    <t>Saavutettu viherkerroin</t>
  </si>
  <si>
    <t>Istutettava kasvillisuus / 10 kpl</t>
  </si>
  <si>
    <t>Pinnoitteet / 3 kpl</t>
  </si>
  <si>
    <t>Kasvillisuuskatot ja -seinät / 4 kpl</t>
  </si>
  <si>
    <t>Hulevesien hallintarakenteet / 6 kpl</t>
  </si>
  <si>
    <t>Säilytettävä kasvillisuus / 6 kpl</t>
  </si>
  <si>
    <t>Bonuselementit / 11 kpl</t>
  </si>
  <si>
    <t>Yhteensä 40 kpl</t>
  </si>
  <si>
    <t>Säilytettävien puiden määrä</t>
  </si>
  <si>
    <r>
      <t xml:space="preserve">- Tavoitetasoa laskettu 0,2 desimaalia. Käytettävä runsaasti monipuolista kasvillisuutta. </t>
    </r>
    <r>
      <rPr>
        <sz val="11"/>
        <color rgb="FFFF0000"/>
        <rFont val="Corbel"/>
        <family val="2"/>
        <scheme val="minor"/>
      </rPr>
      <t>(Teksti "Huomioitavat asiat" tai laskukaava, jonka tulos automaattisesti soluun G11.)</t>
    </r>
  </si>
  <si>
    <t>Luonnon monimuotoisuus</t>
  </si>
  <si>
    <t>Pienilmasto ja ilmanlaatu</t>
  </si>
  <si>
    <t>Maisema-arvo</t>
  </si>
  <si>
    <t>Hulevesien hallinta</t>
  </si>
  <si>
    <t>Painotusarvo</t>
  </si>
  <si>
    <t>Asteikko</t>
  </si>
  <si>
    <t>Puut</t>
  </si>
  <si>
    <t>Muut elementit</t>
  </si>
  <si>
    <t>Bonus</t>
  </si>
  <si>
    <t>80 - 100 = Erittäin merkittävä</t>
  </si>
  <si>
    <t>60 - 80 = Hyvin merkittävä</t>
  </si>
  <si>
    <t>30 -60 = Merkittävä</t>
  </si>
  <si>
    <t>10 - 30 = Pieni merkitys</t>
  </si>
  <si>
    <t>0 - 30 = Vähäinen merkitys</t>
  </si>
  <si>
    <t>5 = Erittäin merkittävä</t>
  </si>
  <si>
    <t>4 = Hyvin merkittävä</t>
  </si>
  <si>
    <t>3 = Merkittävä</t>
  </si>
  <si>
    <t>2 = Pieni merkitys</t>
  </si>
  <si>
    <t>1 = Vähäinen merkitys</t>
  </si>
  <si>
    <t>0 = Ei merkitystä</t>
  </si>
  <si>
    <t>10 = Erittäin merkittävä</t>
  </si>
  <si>
    <t>5 = Hyvin merkittävä</t>
  </si>
  <si>
    <t>2 = Merkittävä</t>
  </si>
  <si>
    <t>Painotettu pinta-ala yht. (m²)</t>
  </si>
  <si>
    <t>Painotusarvot on laskettu kaavalla, jossa arvojen keskiarvo on kerrottu 0,6:lla (pl. bonuselementtien painotusarvot)</t>
  </si>
  <si>
    <t>Istutettava/kylvettävä kasvillisuus</t>
  </si>
  <si>
    <t>Läpäisemättömät pinnat</t>
  </si>
  <si>
    <t>Siirtymät sivujen välillä</t>
  </si>
  <si>
    <t>Taustatiedot</t>
  </si>
  <si>
    <t>Viherkerroinlaskenta</t>
  </si>
  <si>
    <t>Tulokset</t>
  </si>
  <si>
    <t>Ei</t>
  </si>
  <si>
    <t>Kyllä/Ei</t>
  </si>
  <si>
    <t>Rajautuuko tontti vihervyöhykkeeseen tai -alueeseen?</t>
  </si>
  <si>
    <t>Keskustatoimintojen alueet*</t>
  </si>
  <si>
    <t>*0,2 desimaalin tavoitetason lasku ei koske keskustatoimintojen aluetta</t>
  </si>
  <si>
    <t>Maankäyttöalue</t>
  </si>
  <si>
    <t>Kasvillisuuskattoihin ei lasketa erikseen kasveja, vaan ne sisältyvät kasvualustan mukaiseen painotukseen.</t>
  </si>
  <si>
    <t xml:space="preserve">Tavoitetasoa voi laskea 0,2 desimaalia*. Käytettävä runsaasti monipuolista kasvillisuutta. </t>
  </si>
  <si>
    <t>Imeytyspainanne tai -allas kasvillisuudella</t>
  </si>
  <si>
    <t>Imeytyspainanne tai -allas kiviainespinnalla</t>
  </si>
  <si>
    <t>Voit siirtyä välilehtien välillä näkymän alalaidassa olevien välilehtikuvakkeiden "Ohjeet", "Taustatiedot", "Viherkerroin", "Tulokset", "Elementtien painotukset" avulla.</t>
  </si>
  <si>
    <t>Valinta</t>
  </si>
  <si>
    <t>Kuopion viherkerrointyökalu</t>
  </si>
  <si>
    <t>Tontin pinta-ala (m²)</t>
  </si>
  <si>
    <t>Rakennusten peittopinta-ala (m²)</t>
  </si>
  <si>
    <t>Kerrosala (m²)</t>
  </si>
  <si>
    <r>
      <rPr>
        <b/>
        <sz val="12"/>
        <rFont val="Corbel"/>
        <family val="2"/>
      </rPr>
      <t>"Painotus" -sarakkeessa</t>
    </r>
    <r>
      <rPr>
        <sz val="12"/>
        <rFont val="Corbel"/>
        <family val="2"/>
      </rPr>
      <t xml:space="preserve"> näkyy kullekin elementille määritetty painotusarvo. "Painotettu pinta-ala, m²" -sarakkeeseen muodostuu syötetyn pinta-alan tai lukumäärän ja painotuksen tulo.</t>
    </r>
  </si>
  <si>
    <r>
      <rPr>
        <b/>
        <sz val="12"/>
        <rFont val="Corbel"/>
        <family val="2"/>
      </rPr>
      <t>"Täyttäjän kommentit" -kohdassa</t>
    </r>
    <r>
      <rPr>
        <sz val="12"/>
        <rFont val="Corbel"/>
        <family val="2"/>
      </rPr>
      <t xml:space="preserve"> on mahdollista lisätä kommentteja laskennasta omaksi tiedoksi tai muiden tulosten tarkastelijoiden käyttöön.</t>
    </r>
  </si>
  <si>
    <r>
      <rPr>
        <b/>
        <sz val="12"/>
        <color theme="1"/>
        <rFont val="Corbel"/>
        <family val="2"/>
      </rPr>
      <t>"Huomioitavat asiat" -kohdassa</t>
    </r>
    <r>
      <rPr>
        <sz val="12"/>
        <color theme="1"/>
        <rFont val="Corbel"/>
        <family val="2"/>
      </rPr>
      <t xml:space="preserve"> tulostuu automaattisesti laskennan tuloksia ja muita huomioitavia asioita. </t>
    </r>
  </si>
  <si>
    <t>Huomioitavat asiat</t>
  </si>
  <si>
    <t>Kaupunginosa</t>
  </si>
  <si>
    <t>Monikerroksinen, alueella luontaisesti esiintyvä kasvillisuus (väh. 5 lajia/ 100 m²)</t>
  </si>
  <si>
    <t>PINTA-ALA TAI MÄÄRÄ</t>
  </si>
  <si>
    <t>Viherkerroin tuloskortti</t>
  </si>
  <si>
    <r>
      <t>Esimerkki:</t>
    </r>
    <r>
      <rPr>
        <i/>
        <u/>
        <sz val="11"/>
        <color theme="1"/>
        <rFont val="Corbel"/>
        <family val="2"/>
      </rPr>
      <t xml:space="preserve"> Iso pensas tai pieni puu: 3,30 + 2,90 + 3,00 + 2,8 = 12,0 * 0,6 / 4 = 1,8</t>
    </r>
  </si>
  <si>
    <t>Laskennallinen painotusarvo</t>
  </si>
  <si>
    <t>Sovellettava painotusarvo</t>
  </si>
  <si>
    <r>
      <rPr>
        <b/>
        <sz val="12"/>
        <rFont val="Corbel"/>
        <family val="2"/>
      </rPr>
      <t xml:space="preserve">Kohdassa "Ominaisuudet" </t>
    </r>
    <r>
      <rPr>
        <sz val="12"/>
        <rFont val="Corbel"/>
        <family val="2"/>
      </rPr>
      <t>määritetään tontin ja ympäröivän alueen ominaispiirteitä kuvaavat rajaukset valitsevalla sopivin "Vastaus" -kohdan alasvetovalikosta. Valintojen perusteella muodostuvat tontin viherkertoimen tavoitetaso sekä laskennassa huomioitavat asiat. "Huomioitavat asiat" -kohdassa tuodaan esiin kohteen ominaisuuksien perusteella tärkeitä suunnittelukysymyksiä. Nämä tiedot tulee huomioida viherkertoimen laskennassa ja tulosten arvioinnissa.</t>
    </r>
  </si>
  <si>
    <t>Varmistettava ekologisen yhteyden jatkuminen tontilla.</t>
  </si>
  <si>
    <t>*0,2 desimaalin tavoitetason lasku ei koske keskustatoimintojen aluetta.</t>
  </si>
  <si>
    <r>
      <rPr>
        <b/>
        <sz val="12"/>
        <rFont val="Corbel"/>
        <family val="2"/>
      </rPr>
      <t>Taustatiedot -välilehdellä</t>
    </r>
    <r>
      <rPr>
        <sz val="12"/>
        <rFont val="Corbel"/>
        <family val="2"/>
      </rPr>
      <t xml:space="preserve"> määritellään viherkertoimen tavoitetasoon vaikuttavat tontin sekä ympäröivän alueen ominaispiirteet. Lomakkeen täyttäminen aloitetaan lisäämällä ylälaitaan päivämäärä ja tunnistetiedot: täyttäjän nimi, kohteen osoite, kaupunginosa, korttelinumero sekä tonttinumero. Seuraavaksi määritellään laskentaan tarvittavat tiedot: tontin pinta-ala, m², rakennusten peittopinta-ala, m² ja kerrosala, k-m². Syötettyjen tietojen perusteella päivittyvät kentät "Rakennusten peittämä ala suhteessa pinta-alaan" (rakennusten peittopinta-ala jaettuna tontin pinta-alalla) ja "Kerrosalan suhden pinta-alaan", eli tehokkuusluku (rakennusten kerrosala jaettuna tontin pinta-alalla). Kohteen tunnistetiedot siirtyvät automaattisesti Viherkerroin ja Tulokset -välilehdille. </t>
    </r>
    <r>
      <rPr>
        <b/>
        <sz val="12"/>
        <rFont val="Corbel"/>
        <family val="2"/>
      </rPr>
      <t>Huom!</t>
    </r>
    <r>
      <rPr>
        <sz val="12"/>
        <rFont val="Corbel"/>
        <family val="2"/>
      </rPr>
      <t xml:space="preserve"> Rakennusten peittopinta-alaan lasketaan myös katokset.</t>
    </r>
  </si>
  <si>
    <r>
      <rPr>
        <b/>
        <sz val="12"/>
        <rFont val="Corbel"/>
        <family val="2"/>
      </rPr>
      <t>Viherkerroin -välilehdellä</t>
    </r>
    <r>
      <rPr>
        <sz val="12"/>
        <rFont val="Corbel"/>
        <family val="2"/>
      </rPr>
      <t xml:space="preserve"> täytetään tontille kaavaillut elementit: säilytettävä kasvillisuus ja maaperä, istutettava ja kylvettävä kasvillisuus, käytettävät pinnoitteet, kasvillisuuskattorakenteet, hulevesien hallintarakenteet ja bonuselementit. </t>
    </r>
  </si>
  <si>
    <r>
      <rPr>
        <b/>
        <sz val="12"/>
        <rFont val="Corbel"/>
        <family val="2"/>
      </rPr>
      <t>Tulokset -välilehdellä</t>
    </r>
    <r>
      <rPr>
        <sz val="12"/>
        <rFont val="Corbel"/>
        <family val="2"/>
      </rPr>
      <t xml:space="preserve"> ovat viherkertoimen laskennasta saadut tulokset eli tuloskortti. Kuvaajat ja taulukot kertovat viherkertoimen muodostumiseen vaikuttavista tekijöistä ja erilaisten elementtien hyödyntämisasteesta. Muodostunut tuloskortti toimitetaan yhdessä tulosta tukevan pihasuunnitelman kanssa osaksi rakennuslupa-asiakirjoja.</t>
    </r>
  </si>
  <si>
    <r>
      <rPr>
        <b/>
        <sz val="12"/>
        <rFont val="Corbel"/>
        <family val="2"/>
      </rPr>
      <t>"Pinta-ala tai lukumäärä" -sarakkeeseen</t>
    </r>
    <r>
      <rPr>
        <sz val="12"/>
        <rFont val="Corbel"/>
        <family val="2"/>
      </rPr>
      <t xml:space="preserve"> syötetään elementtejä koskevat määrätiedot "Yksikkö"-sarakkeen kertomassa muodossa (kpl, m², jm). Muut tiedot päivittyvät välilehdelle automaattisesti. Neljän bonuselementin osalta elementin käyttäminen valitaan alasvetovalikon vaihtoehtojen mukaisesti.</t>
    </r>
  </si>
  <si>
    <r>
      <rPr>
        <b/>
        <sz val="12"/>
        <color theme="1"/>
        <rFont val="Corbel"/>
        <family val="2"/>
      </rPr>
      <t xml:space="preserve">"Maankäyttöalue'' -kohdassa </t>
    </r>
    <r>
      <rPr>
        <sz val="12"/>
        <color theme="1"/>
        <rFont val="Corbel"/>
        <family val="2"/>
      </rPr>
      <t>tulee valita alasvetovalikosta Taustatiedot -välilehdellä valittu vaihtoehto.</t>
    </r>
  </si>
  <si>
    <t>Rakennusten pp-a suhteessa tontin pinta-alaan</t>
  </si>
  <si>
    <r>
      <rPr>
        <b/>
        <sz val="12"/>
        <rFont val="Corbel"/>
        <family val="2"/>
      </rPr>
      <t>"Saavutettu vihertehokkuus" -soluun</t>
    </r>
    <r>
      <rPr>
        <sz val="12"/>
        <rFont val="Corbel"/>
        <family val="2"/>
      </rPr>
      <t xml:space="preserve"> päivittyy automaattisesti yhteenlasketun painotetun pinta-alan ja tontin kokonaispinta-alan perusteella saavutettu viherkerroin.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</si>
</sst>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rgb="FFFF0000"/>
      <name val="Corbel"/>
      <family val="2"/>
      <scheme val="minor"/>
    </font>
    <font>
      <i/>
      <sz val="11"/>
      <color theme="1"/>
      <name val="Corbel"/>
      <family val="2"/>
      <scheme val="minor"/>
    </font>
    <font>
      <i/>
      <sz val="11"/>
      <color rgb="FFFF0000"/>
      <name val="Corbel"/>
      <family val="2"/>
      <scheme val="minor"/>
    </font>
    <font>
      <sz val="9"/>
      <color theme="1"/>
      <name val="Corbel"/>
      <family val="2"/>
      <scheme val="minor"/>
    </font>
    <font>
      <b/>
      <sz val="12"/>
      <color theme="1"/>
      <name val="Corbel"/>
      <family val="2"/>
    </font>
    <font>
      <sz val="12"/>
      <name val="Corbel"/>
      <family val="2"/>
    </font>
    <font>
      <sz val="12"/>
      <color theme="1"/>
      <name val="Corbel"/>
      <family val="2"/>
    </font>
    <font>
      <b/>
      <sz val="12"/>
      <name val="Corbel"/>
      <family val="2"/>
    </font>
    <font>
      <b/>
      <sz val="12"/>
      <color theme="9"/>
      <name val="Corbel"/>
      <family val="2"/>
    </font>
    <font>
      <sz val="12"/>
      <color theme="0" tint="-0.14999847407452621"/>
      <name val="Corbel"/>
      <family val="2"/>
    </font>
    <font>
      <b/>
      <sz val="12"/>
      <color theme="0" tint="-0.14999847407452621"/>
      <name val="Corbel"/>
      <family val="2"/>
    </font>
    <font>
      <i/>
      <sz val="11"/>
      <color theme="1"/>
      <name val="Corbel"/>
      <family val="2"/>
    </font>
    <font>
      <b/>
      <sz val="14"/>
      <color theme="0"/>
      <name val="Corbel"/>
      <family val="2"/>
    </font>
    <font>
      <b/>
      <sz val="12"/>
      <color theme="0"/>
      <name val="Corbel"/>
      <family val="2"/>
    </font>
    <font>
      <i/>
      <sz val="12"/>
      <color theme="1"/>
      <name val="Corbel"/>
      <family val="2"/>
    </font>
    <font>
      <b/>
      <sz val="18"/>
      <color theme="1"/>
      <name val="Corbel"/>
      <family val="2"/>
    </font>
    <font>
      <sz val="12"/>
      <color rgb="FFFF0000"/>
      <name val="Corbel"/>
      <family val="2"/>
    </font>
    <font>
      <b/>
      <sz val="14"/>
      <color theme="1"/>
      <name val="Corbel"/>
      <family val="2"/>
    </font>
    <font>
      <i/>
      <u/>
      <sz val="11"/>
      <color theme="1"/>
      <name val="Corbel"/>
      <family val="2"/>
    </font>
    <font>
      <b/>
      <i/>
      <sz val="11"/>
      <color theme="1"/>
      <name val="Corbel"/>
      <family val="2"/>
    </font>
  </fonts>
  <fills count="20">
    <fill>
      <patternFill patternType="none"/>
    </fill>
    <fill>
      <patternFill patternType="gray125"/>
    </fill>
    <fill>
      <patternFill patternType="solid">
        <fgColor rgb="FFF6EB61"/>
        <bgColor indexed="64"/>
      </patternFill>
    </fill>
    <fill>
      <patternFill patternType="solid">
        <fgColor rgb="FFFFFEA4"/>
        <bgColor indexed="64"/>
      </patternFill>
    </fill>
    <fill>
      <patternFill patternType="solid">
        <fgColor rgb="FF275D38"/>
        <bgColor indexed="64"/>
      </patternFill>
    </fill>
    <fill>
      <patternFill patternType="solid">
        <fgColor rgb="FFA7C6ED"/>
        <bgColor indexed="64"/>
      </patternFill>
    </fill>
    <fill>
      <patternFill patternType="solid">
        <fgColor rgb="FFD6E4F6"/>
        <bgColor indexed="64"/>
      </patternFill>
    </fill>
    <fill>
      <patternFill patternType="solid">
        <fgColor rgb="FFFDAA63"/>
        <bgColor indexed="64"/>
      </patternFill>
    </fill>
    <fill>
      <patternFill patternType="solid">
        <fgColor rgb="FFFED9BA"/>
        <bgColor indexed="64"/>
      </patternFill>
    </fill>
    <fill>
      <patternFill patternType="solid">
        <fgColor rgb="FF8F993E"/>
        <bgColor indexed="64"/>
      </patternFill>
    </fill>
    <fill>
      <patternFill patternType="solid">
        <fgColor rgb="FFE3E7C3"/>
        <bgColor indexed="64"/>
      </patternFill>
    </fill>
    <fill>
      <patternFill patternType="solid">
        <fgColor rgb="FFA8A99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F8C"/>
        <bgColor indexed="64"/>
      </patternFill>
    </fill>
    <fill>
      <patternFill patternType="solid">
        <fgColor rgb="FFEBFFD1"/>
        <bgColor indexed="64"/>
      </patternFill>
    </fill>
    <fill>
      <patternFill patternType="solid">
        <fgColor rgb="FFE6BEDD"/>
        <bgColor indexed="64"/>
      </patternFill>
    </fill>
    <fill>
      <patternFill patternType="solid">
        <fgColor rgb="FFF1DBE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4" fillId="0" borderId="8" xfId="0" applyFont="1" applyBorder="1"/>
    <xf numFmtId="0" fontId="5" fillId="0" borderId="6" xfId="0" applyFont="1" applyBorder="1"/>
    <xf numFmtId="0" fontId="0" fillId="0" borderId="0" xfId="0" applyFill="1" applyBorder="1"/>
    <xf numFmtId="0" fontId="0" fillId="0" borderId="0" xfId="0" quotePrefix="1" applyBorder="1" applyAlignment="1">
      <alignment wrapText="1"/>
    </xf>
    <xf numFmtId="2" fontId="0" fillId="0" borderId="0" xfId="0" applyNumberFormat="1"/>
    <xf numFmtId="1" fontId="0" fillId="0" borderId="0" xfId="0" applyNumberFormat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/>
    <xf numFmtId="0" fontId="14" fillId="4" borderId="1" xfId="0" applyFont="1" applyFill="1" applyBorder="1" applyAlignment="1">
      <alignment wrapText="1"/>
    </xf>
    <xf numFmtId="0" fontId="15" fillId="4" borderId="2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/>
    </xf>
    <xf numFmtId="0" fontId="8" fillId="0" borderId="1" xfId="0" applyFont="1" applyBorder="1"/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/>
    <xf numFmtId="0" fontId="8" fillId="0" borderId="0" xfId="0" applyFont="1" applyBorder="1"/>
    <xf numFmtId="0" fontId="18" fillId="0" borderId="0" xfId="0" applyFont="1"/>
    <xf numFmtId="0" fontId="8" fillId="0" borderId="0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4" borderId="4" xfId="0" applyFont="1" applyFill="1" applyBorder="1" applyAlignment="1">
      <alignment vertical="center" wrapText="1"/>
    </xf>
    <xf numFmtId="0" fontId="8" fillId="14" borderId="1" xfId="0" applyFont="1" applyFill="1" applyBorder="1" applyAlignment="1">
      <alignment horizontal="center" vertical="center"/>
    </xf>
    <xf numFmtId="164" fontId="8" fillId="14" borderId="1" xfId="0" applyNumberFormat="1" applyFont="1" applyFill="1" applyBorder="1" applyAlignment="1">
      <alignment horizontal="center" vertical="center"/>
    </xf>
    <xf numFmtId="2" fontId="8" fillId="14" borderId="1" xfId="0" applyNumberFormat="1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2" fontId="8" fillId="12" borderId="1" xfId="0" quotePrefix="1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5" fillId="4" borderId="2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8" fillId="14" borderId="4" xfId="0" applyFont="1" applyFill="1" applyBorder="1"/>
    <xf numFmtId="0" fontId="8" fillId="14" borderId="1" xfId="0" applyFont="1" applyFill="1" applyBorder="1"/>
    <xf numFmtId="0" fontId="8" fillId="8" borderId="1" xfId="0" applyFont="1" applyFill="1" applyBorder="1"/>
    <xf numFmtId="0" fontId="8" fillId="12" borderId="1" xfId="0" applyFont="1" applyFill="1" applyBorder="1"/>
    <xf numFmtId="0" fontId="8" fillId="10" borderId="1" xfId="0" applyFont="1" applyFill="1" applyBorder="1"/>
    <xf numFmtId="0" fontId="8" fillId="6" borderId="1" xfId="0" applyFont="1" applyFill="1" applyBorder="1"/>
    <xf numFmtId="2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5" fillId="4" borderId="3" xfId="0" applyFont="1" applyFill="1" applyBorder="1"/>
    <xf numFmtId="0" fontId="6" fillId="0" borderId="0" xfId="0" applyFont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1" fontId="8" fillId="16" borderId="1" xfId="0" applyNumberFormat="1" applyFont="1" applyFill="1" applyBorder="1" applyAlignment="1">
      <alignment horizontal="center" vertical="center"/>
    </xf>
    <xf numFmtId="2" fontId="8" fillId="16" borderId="1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9" fillId="17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/>
    </xf>
    <xf numFmtId="0" fontId="6" fillId="17" borderId="1" xfId="0" applyFont="1" applyFill="1" applyBorder="1" applyAlignment="1">
      <alignment horizontal="left" vertical="center"/>
    </xf>
    <xf numFmtId="0" fontId="7" fillId="17" borderId="3" xfId="0" applyFont="1" applyFill="1" applyBorder="1" applyAlignment="1">
      <alignment wrapText="1"/>
    </xf>
    <xf numFmtId="0" fontId="8" fillId="17" borderId="4" xfId="0" applyFont="1" applyFill="1" applyBorder="1"/>
    <xf numFmtId="0" fontId="8" fillId="16" borderId="1" xfId="0" applyFont="1" applyFill="1" applyBorder="1" applyAlignment="1">
      <alignment wrapText="1"/>
    </xf>
    <xf numFmtId="0" fontId="8" fillId="16" borderId="1" xfId="0" applyFont="1" applyFill="1" applyBorder="1"/>
    <xf numFmtId="0" fontId="15" fillId="1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17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center" vertical="center"/>
    </xf>
    <xf numFmtId="0" fontId="7" fillId="17" borderId="4" xfId="0" quotePrefix="1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8" fillId="17" borderId="4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8" fillId="17" borderId="3" xfId="0" quotePrefix="1" applyFont="1" applyFill="1" applyBorder="1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" fontId="8" fillId="0" borderId="3" xfId="0" applyNumberFormat="1" applyFont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wrapText="1"/>
    </xf>
    <xf numFmtId="0" fontId="15" fillId="4" borderId="1" xfId="0" applyFont="1" applyFill="1" applyBorder="1" applyAlignment="1" applyProtection="1">
      <alignment horizontal="center"/>
    </xf>
    <xf numFmtId="2" fontId="8" fillId="0" borderId="4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4" xfId="0" applyFont="1" applyBorder="1" applyAlignment="1" applyProtection="1">
      <alignment horizontal="left" wrapText="1"/>
      <protection hidden="1"/>
    </xf>
    <xf numFmtId="14" fontId="8" fillId="0" borderId="1" xfId="0" applyNumberFormat="1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2" fontId="8" fillId="14" borderId="1" xfId="0" applyNumberFormat="1" applyFont="1" applyFill="1" applyBorder="1" applyProtection="1">
      <protection hidden="1"/>
    </xf>
    <xf numFmtId="164" fontId="8" fillId="14" borderId="1" xfId="0" applyNumberFormat="1" applyFont="1" applyFill="1" applyBorder="1" applyProtection="1">
      <protection hidden="1"/>
    </xf>
    <xf numFmtId="164" fontId="6" fillId="14" borderId="1" xfId="0" applyNumberFormat="1" applyFont="1" applyFill="1" applyBorder="1" applyProtection="1">
      <protection hidden="1"/>
    </xf>
    <xf numFmtId="2" fontId="8" fillId="8" borderId="1" xfId="0" applyNumberFormat="1" applyFont="1" applyFill="1" applyBorder="1" applyProtection="1">
      <protection hidden="1"/>
    </xf>
    <xf numFmtId="164" fontId="8" fillId="8" borderId="1" xfId="0" applyNumberFormat="1" applyFont="1" applyFill="1" applyBorder="1" applyProtection="1">
      <protection hidden="1"/>
    </xf>
    <xf numFmtId="164" fontId="6" fillId="8" borderId="1" xfId="0" applyNumberFormat="1" applyFont="1" applyFill="1" applyBorder="1" applyProtection="1">
      <protection hidden="1"/>
    </xf>
    <xf numFmtId="2" fontId="8" fillId="19" borderId="1" xfId="0" applyNumberFormat="1" applyFont="1" applyFill="1" applyBorder="1" applyProtection="1">
      <protection hidden="1"/>
    </xf>
    <xf numFmtId="2" fontId="8" fillId="12" borderId="1" xfId="0" applyNumberFormat="1" applyFont="1" applyFill="1" applyBorder="1" applyProtection="1">
      <protection hidden="1"/>
    </xf>
    <xf numFmtId="164" fontId="8" fillId="12" borderId="1" xfId="0" applyNumberFormat="1" applyFont="1" applyFill="1" applyBorder="1" applyProtection="1">
      <protection hidden="1"/>
    </xf>
    <xf numFmtId="164" fontId="6" fillId="12" borderId="1" xfId="0" applyNumberFormat="1" applyFont="1" applyFill="1" applyBorder="1" applyProtection="1">
      <protection hidden="1"/>
    </xf>
    <xf numFmtId="2" fontId="8" fillId="10" borderId="1" xfId="0" applyNumberFormat="1" applyFont="1" applyFill="1" applyBorder="1" applyProtection="1">
      <protection hidden="1"/>
    </xf>
    <xf numFmtId="164" fontId="8" fillId="10" borderId="1" xfId="0" applyNumberFormat="1" applyFont="1" applyFill="1" applyBorder="1" applyProtection="1">
      <protection hidden="1"/>
    </xf>
    <xf numFmtId="164" fontId="6" fillId="10" borderId="1" xfId="0" applyNumberFormat="1" applyFont="1" applyFill="1" applyBorder="1" applyProtection="1">
      <protection hidden="1"/>
    </xf>
    <xf numFmtId="2" fontId="8" fillId="6" borderId="1" xfId="0" applyNumberFormat="1" applyFont="1" applyFill="1" applyBorder="1" applyProtection="1">
      <protection hidden="1"/>
    </xf>
    <xf numFmtId="164" fontId="8" fillId="6" borderId="1" xfId="0" applyNumberFormat="1" applyFont="1" applyFill="1" applyBorder="1" applyProtection="1">
      <protection hidden="1"/>
    </xf>
    <xf numFmtId="164" fontId="6" fillId="6" borderId="1" xfId="0" applyNumberFormat="1" applyFont="1" applyFill="1" applyBorder="1" applyProtection="1">
      <protection hidden="1"/>
    </xf>
    <xf numFmtId="2" fontId="8" fillId="16" borderId="1" xfId="0" applyNumberFormat="1" applyFont="1" applyFill="1" applyBorder="1" applyProtection="1">
      <protection hidden="1"/>
    </xf>
    <xf numFmtId="164" fontId="8" fillId="16" borderId="1" xfId="0" applyNumberFormat="1" applyFont="1" applyFill="1" applyBorder="1" applyProtection="1">
      <protection hidden="1"/>
    </xf>
    <xf numFmtId="164" fontId="6" fillId="16" borderId="1" xfId="0" applyNumberFormat="1" applyFont="1" applyFill="1" applyBorder="1" applyProtection="1">
      <protection hidden="1"/>
    </xf>
    <xf numFmtId="164" fontId="6" fillId="0" borderId="4" xfId="0" applyNumberFormat="1" applyFont="1" applyBorder="1" applyAlignment="1" applyProtection="1">
      <alignment horizontal="center"/>
      <protection hidden="1"/>
    </xf>
    <xf numFmtId="2" fontId="6" fillId="0" borderId="4" xfId="0" applyNumberFormat="1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1" fontId="6" fillId="0" borderId="4" xfId="0" applyNumberFormat="1" applyFont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0" fontId="7" fillId="18" borderId="1" xfId="0" applyFont="1" applyFill="1" applyBorder="1" applyAlignment="1" applyProtection="1">
      <alignment horizontal="center" vertical="center"/>
      <protection locked="0"/>
    </xf>
    <xf numFmtId="0" fontId="7" fillId="18" borderId="0" xfId="0" applyFont="1" applyFill="1" applyAlignment="1" applyProtection="1">
      <alignment horizontal="center" vertical="center"/>
      <protection locked="0"/>
    </xf>
    <xf numFmtId="2" fontId="7" fillId="18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left"/>
      <protection hidden="1"/>
    </xf>
    <xf numFmtId="164" fontId="6" fillId="0" borderId="1" xfId="0" applyNumberFormat="1" applyFont="1" applyBorder="1" applyAlignment="1" applyProtection="1">
      <alignment horizontal="left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15" borderId="5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top" wrapText="1"/>
      <protection hidden="1"/>
    </xf>
    <xf numFmtId="0" fontId="8" fillId="3" borderId="4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5" fillId="4" borderId="13" xfId="0" applyFont="1" applyFill="1" applyBorder="1"/>
    <xf numFmtId="0" fontId="15" fillId="4" borderId="14" xfId="0" applyFont="1" applyFill="1" applyBorder="1"/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15" fillId="4" borderId="5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top" wrapText="1"/>
      <protection hidden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1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D9D9D9"/>
      <color rgb="FFF1DBEC"/>
      <color rgb="FFEBFFD1"/>
      <color rgb="FFF6EB61"/>
      <color rgb="FFE6BEDD"/>
      <color rgb="FFFF9933"/>
      <color rgb="FFDCF0E2"/>
      <color rgb="FFFFFEA4"/>
      <color rgb="FFD6E4F6"/>
      <color rgb="FFA7C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ysClr val="windowText" lastClr="000000"/>
                </a:solidFill>
                <a:latin typeface="Corbel" panose="020B0503020204020204" pitchFamily="34" charset="0"/>
              </a:rPr>
              <a:t>Käytettyjen</a:t>
            </a:r>
            <a:r>
              <a:rPr lang="fi-FI" sz="1600" baseline="0">
                <a:solidFill>
                  <a:sysClr val="windowText" lastClr="000000"/>
                </a:solidFill>
                <a:latin typeface="Corbel" panose="020B0503020204020204" pitchFamily="34" charset="0"/>
              </a:rPr>
              <a:t> elementtien suhde</a:t>
            </a:r>
            <a:endParaRPr lang="fi-FI" sz="1600">
              <a:solidFill>
                <a:sysClr val="windowText" lastClr="000000"/>
              </a:solidFill>
              <a:latin typeface="Corbel" panose="020B0503020204020204" pitchFamily="34" charset="0"/>
            </a:endParaRPr>
          </a:p>
        </c:rich>
      </c:tx>
      <c:layout>
        <c:manualLayout>
          <c:xMode val="edge"/>
          <c:yMode val="edge"/>
          <c:x val="0.17488888888888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B2-40B2-AEA0-C7FB70EAD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B2-40B2-AEA0-C7FB70EAD0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B2-40B2-AEA0-C7FB70EAD0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B2-40B2-AEA0-C7FB70EAD0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B2-40B2-AEA0-C7FB70EAD0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B2-40B2-AEA0-C7FB70EAD0F4}"/>
              </c:ext>
            </c:extLst>
          </c:dPt>
          <c:dPt>
            <c:idx val="6"/>
            <c:bubble3D val="0"/>
            <c:spPr>
              <a:solidFill>
                <a:srgbClr val="E6BED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B2-40B2-AEA0-C7FB70EAD0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Viherkerroin!$AA$3:$AA$9</c15:sqref>
                  </c15:fullRef>
                </c:ext>
              </c:extLst>
              <c:f>Viherkerroin!$AA$3:$AA$9</c:f>
              <c:strCache>
                <c:ptCount val="7"/>
                <c:pt idx="0">
                  <c:v>Säilytettävä kasvillisuus ja maaperä</c:v>
                </c:pt>
                <c:pt idx="1">
                  <c:v>Istutettava/kylvettävä kasvillisuus</c:v>
                </c:pt>
                <c:pt idx="2">
                  <c:v>Pinnoitteet</c:v>
                </c:pt>
                <c:pt idx="3">
                  <c:v>Läpäisemättömät pinnat</c:v>
                </c:pt>
                <c:pt idx="4">
                  <c:v>Kasvillisuuskatot ja -seinät</c:v>
                </c:pt>
                <c:pt idx="5">
                  <c:v>Hulevesien luonnonmukainen hallinta</c:v>
                </c:pt>
                <c:pt idx="6">
                  <c:v>Bonuselementit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Viherkerroin!$AC$3:$AC$10</c15:sqref>
                  </c15:fullRef>
                </c:ext>
              </c:extLst>
              <c:f>Viherkerroin!$AC$3:$AC$9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1E1-48FD-856C-EDBCF1EF89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411309</xdr:colOff>
      <xdr:row>22</xdr:row>
      <xdr:rowOff>415636</xdr:rowOff>
    </xdr:from>
    <xdr:to>
      <xdr:col>4</xdr:col>
      <xdr:colOff>280894</xdr:colOff>
      <xdr:row>24</xdr:row>
      <xdr:rowOff>335106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597E6827-EBAF-20F3-D4F9-DD1ABEECF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673" y="8056418"/>
          <a:ext cx="2086312" cy="626052"/>
        </a:xfrm>
        <a:prstGeom prst="rect">
          <a:avLst/>
        </a:prstGeom>
      </xdr:spPr>
    </xdr:pic>
    <xdr:clientData/>
  </xdr:twoCellAnchor>
  <xdr:twoCellAnchor editAs="oneCell">
    <xdr:from>
      <xdr:col>1</xdr:col>
      <xdr:colOff>290945</xdr:colOff>
      <xdr:row>24</xdr:row>
      <xdr:rowOff>394853</xdr:rowOff>
    </xdr:from>
    <xdr:to>
      <xdr:col>3</xdr:col>
      <xdr:colOff>256310</xdr:colOff>
      <xdr:row>32</xdr:row>
      <xdr:rowOff>41563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5417BB9F-5490-5383-ACFC-2672A3490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309" y="8742217"/>
          <a:ext cx="1572492" cy="1572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10636</xdr:colOff>
      <xdr:row>16</xdr:row>
      <xdr:rowOff>163187</xdr:rowOff>
    </xdr:from>
    <xdr:to>
      <xdr:col>7</xdr:col>
      <xdr:colOff>8191</xdr:colOff>
      <xdr:row>21</xdr:row>
      <xdr:rowOff>22663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033BA7-6490-A8FB-2DAC-E16CF23FF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87986" y="3296912"/>
          <a:ext cx="3121755" cy="1593026"/>
        </a:xfrm>
        <a:prstGeom prst="rect">
          <a:avLst/>
        </a:prstGeom>
      </xdr:spPr>
    </xdr:pic>
    <xdr:clientData/>
  </xdr:twoCellAnchor>
  <xdr:twoCellAnchor editAs="oneCell">
    <xdr:from>
      <xdr:col>7</xdr:col>
      <xdr:colOff>209988</xdr:colOff>
      <xdr:row>16</xdr:row>
      <xdr:rowOff>163188</xdr:rowOff>
    </xdr:from>
    <xdr:to>
      <xdr:col>8</xdr:col>
      <xdr:colOff>2349500</xdr:colOff>
      <xdr:row>21</xdr:row>
      <xdr:rowOff>29489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AEF11200-A8DB-492D-9ADA-A5B795AED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03071" y="3306438"/>
          <a:ext cx="2795679" cy="1601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1</xdr:row>
      <xdr:rowOff>26943</xdr:rowOff>
    </xdr:from>
    <xdr:to>
      <xdr:col>2</xdr:col>
      <xdr:colOff>9353</xdr:colOff>
      <xdr:row>7</xdr:row>
      <xdr:rowOff>144684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F1341EE-36E8-43B4-A53A-272F41D66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17443"/>
          <a:ext cx="2428702" cy="14988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8468</xdr:rowOff>
    </xdr:from>
    <xdr:to>
      <xdr:col>2</xdr:col>
      <xdr:colOff>8467</xdr:colOff>
      <xdr:row>30</xdr:row>
      <xdr:rowOff>6884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4ADBDE2-0AF2-C937-1B59-0425BB6A1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089401"/>
          <a:ext cx="2489200" cy="214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40</xdr:row>
      <xdr:rowOff>84666</xdr:rowOff>
    </xdr:from>
    <xdr:to>
      <xdr:col>3</xdr:col>
      <xdr:colOff>1381125</xdr:colOff>
      <xdr:row>44</xdr:row>
      <xdr:rowOff>141814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B73B0F14-9C1D-E0BA-100A-3EA651163357}"/>
            </a:ext>
          </a:extLst>
        </xdr:cNvPr>
        <xdr:cNvSpPr txBox="1"/>
      </xdr:nvSpPr>
      <xdr:spPr>
        <a:xfrm>
          <a:off x="7938" y="8506354"/>
          <a:ext cx="6143625" cy="8508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 b="0">
              <a:latin typeface="Corbel" panose="020B0503020204020204" pitchFamily="34" charset="0"/>
            </a:rPr>
            <a:t>Täyttäjän</a:t>
          </a:r>
          <a:r>
            <a:rPr lang="fi-FI" sz="1200" b="0" baseline="0">
              <a:latin typeface="Corbel" panose="020B0503020204020204" pitchFamily="34" charset="0"/>
            </a:rPr>
            <a:t> kommentit: </a:t>
          </a:r>
          <a:endParaRPr lang="fi-FI" sz="1200" b="0">
            <a:latin typeface="Corbel" panose="020B0503020204020204" pitchFamily="34" charset="0"/>
          </a:endParaRPr>
        </a:p>
      </xdr:txBody>
    </xdr:sp>
    <xdr:clientData/>
  </xdr:twoCellAnchor>
  <xdr:twoCellAnchor>
    <xdr:from>
      <xdr:col>0</xdr:col>
      <xdr:colOff>7938</xdr:colOff>
      <xdr:row>25</xdr:row>
      <xdr:rowOff>47095</xdr:rowOff>
    </xdr:from>
    <xdr:to>
      <xdr:col>3</xdr:col>
      <xdr:colOff>1381125</xdr:colOff>
      <xdr:row>39</xdr:row>
      <xdr:rowOff>123294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517ABD65-D380-7D4E-0D3E-6392B1649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52387</xdr:colOff>
      <xdr:row>0</xdr:row>
      <xdr:rowOff>430344</xdr:rowOff>
    </xdr:from>
    <xdr:to>
      <xdr:col>3</xdr:col>
      <xdr:colOff>1403350</xdr:colOff>
      <xdr:row>2</xdr:row>
      <xdr:rowOff>4231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305AA89-AF8C-4E77-AC2B-DE77C13BB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37" y="430344"/>
          <a:ext cx="1350963" cy="4247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Mukautettu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EFF8C"/>
      </a:accent1>
      <a:accent2>
        <a:srgbClr val="FDAA63"/>
      </a:accent2>
      <a:accent3>
        <a:srgbClr val="A8A99E"/>
      </a:accent3>
      <a:accent4>
        <a:srgbClr val="3A3838"/>
      </a:accent4>
      <a:accent5>
        <a:srgbClr val="8F993E"/>
      </a:accent5>
      <a:accent6>
        <a:srgbClr val="A7C6ED"/>
      </a:accent6>
      <a:hlink>
        <a:srgbClr val="0563C1"/>
      </a:hlink>
      <a:folHlink>
        <a:srgbClr val="954F72"/>
      </a:folHlink>
    </a:clrScheme>
    <a:fontScheme name="Kuopio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7131D-D6F9-4297-8A6F-FBB3E31B2C14}">
  <sheetPr>
    <tabColor theme="8" tint="0.39997558519241921"/>
    <pageSetUpPr fitToPage="1"/>
  </sheetPr>
  <dimension ref="A2:B31"/>
  <sheetViews>
    <sheetView showGridLines="0" tabSelected="1" zoomScaleNormal="100" workbookViewId="0">
      <selection activeCell="B5" sqref="B5"/>
    </sheetView>
  </sheetViews>
  <sheetFormatPr defaultRowHeight="15" x14ac:dyDescent="0.25"/>
  <cols>
    <col min="1" max="1" width="155" customWidth="1"/>
    <col min="2" max="2" width="14.5" customWidth="1"/>
  </cols>
  <sheetData>
    <row r="2" spans="1:2" ht="23.25" x14ac:dyDescent="0.35">
      <c r="A2" s="53" t="s">
        <v>128</v>
      </c>
    </row>
    <row r="3" spans="1:2" ht="15.75" x14ac:dyDescent="0.25">
      <c r="A3" s="36"/>
    </row>
    <row r="4" spans="1:2" ht="18.75" x14ac:dyDescent="0.3">
      <c r="A4" s="110" t="s">
        <v>72</v>
      </c>
    </row>
    <row r="6" spans="1:2" ht="15.75" x14ac:dyDescent="0.25">
      <c r="A6" s="22"/>
      <c r="B6" s="25"/>
    </row>
    <row r="7" spans="1:2" ht="18.75" x14ac:dyDescent="0.25">
      <c r="A7" s="40" t="s">
        <v>112</v>
      </c>
    </row>
    <row r="8" spans="1:2" ht="15.75" x14ac:dyDescent="0.25">
      <c r="A8" s="128" t="s">
        <v>126</v>
      </c>
    </row>
    <row r="9" spans="1:2" ht="38.1" customHeight="1" x14ac:dyDescent="0.25">
      <c r="A9" s="23"/>
    </row>
    <row r="10" spans="1:2" ht="18.75" x14ac:dyDescent="0.25">
      <c r="A10" s="41" t="s">
        <v>113</v>
      </c>
    </row>
    <row r="11" spans="1:2" ht="90" customHeight="1" x14ac:dyDescent="0.25">
      <c r="A11" s="126" t="s">
        <v>146</v>
      </c>
    </row>
    <row r="12" spans="1:2" ht="19.899999999999999" customHeight="1" x14ac:dyDescent="0.25">
      <c r="A12" s="114"/>
    </row>
    <row r="13" spans="1:2" ht="51" customHeight="1" x14ac:dyDescent="0.25">
      <c r="A13" s="127" t="s">
        <v>143</v>
      </c>
    </row>
    <row r="14" spans="1:2" ht="38.1" customHeight="1" x14ac:dyDescent="0.25">
      <c r="A14" s="24"/>
    </row>
    <row r="15" spans="1:2" ht="18.75" x14ac:dyDescent="0.3">
      <c r="A15" s="42" t="s">
        <v>114</v>
      </c>
    </row>
    <row r="16" spans="1:2" ht="31.5" x14ac:dyDescent="0.25">
      <c r="A16" s="126" t="s">
        <v>147</v>
      </c>
    </row>
    <row r="17" spans="1:1" ht="19.899999999999999" customHeight="1" x14ac:dyDescent="0.25">
      <c r="A17" s="114"/>
    </row>
    <row r="18" spans="1:1" ht="31.5" x14ac:dyDescent="0.25">
      <c r="A18" s="126" t="s">
        <v>149</v>
      </c>
    </row>
    <row r="19" spans="1:1" ht="19.899999999999999" customHeight="1" x14ac:dyDescent="0.25">
      <c r="A19" s="114"/>
    </row>
    <row r="20" spans="1:1" ht="31.5" x14ac:dyDescent="0.25">
      <c r="A20" s="126" t="s">
        <v>132</v>
      </c>
    </row>
    <row r="21" spans="1:1" ht="19.899999999999999" customHeight="1" x14ac:dyDescent="0.25">
      <c r="A21" s="114"/>
    </row>
    <row r="22" spans="1:1" ht="15.75" x14ac:dyDescent="0.25">
      <c r="A22" s="125" t="s">
        <v>152</v>
      </c>
    </row>
    <row r="23" spans="1:1" ht="38.1" customHeight="1" x14ac:dyDescent="0.25">
      <c r="A23" s="24"/>
    </row>
    <row r="24" spans="1:1" ht="18.75" x14ac:dyDescent="0.3">
      <c r="A24" s="43" t="s">
        <v>115</v>
      </c>
    </row>
    <row r="25" spans="1:1" ht="31.5" x14ac:dyDescent="0.25">
      <c r="A25" s="114" t="s">
        <v>148</v>
      </c>
    </row>
    <row r="26" spans="1:1" ht="19.899999999999999" customHeight="1" x14ac:dyDescent="0.25">
      <c r="A26" s="114"/>
    </row>
    <row r="27" spans="1:1" ht="15.75" x14ac:dyDescent="0.25">
      <c r="A27" s="132" t="s">
        <v>150</v>
      </c>
    </row>
    <row r="28" spans="1:1" ht="19.899999999999999" customHeight="1" x14ac:dyDescent="0.25">
      <c r="A28" s="114"/>
    </row>
    <row r="29" spans="1:1" ht="15.75" x14ac:dyDescent="0.25">
      <c r="A29" s="114" t="s">
        <v>133</v>
      </c>
    </row>
    <row r="30" spans="1:1" ht="19.899999999999999" customHeight="1" x14ac:dyDescent="0.25">
      <c r="A30" s="114"/>
    </row>
    <row r="31" spans="1:1" ht="15.75" x14ac:dyDescent="0.25">
      <c r="A31" s="115" t="s">
        <v>134</v>
      </c>
    </row>
  </sheetData>
  <sheetProtection sheet="1" objects="1" scenarios="1" selectLockedCells="1" selectUnlockedCells="1"/>
  <pageMargins left="0.25" right="0.25" top="0.75" bottom="0.75" header="0.3" footer="0.3"/>
  <pageSetup paperSize="9" scale="6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4BFE-0EEB-4603-9CB3-05CF6D4ACC28}">
  <sheetPr>
    <tabColor theme="0" tint="-0.14999847407452621"/>
    <pageSetUpPr fitToPage="1"/>
  </sheetPr>
  <dimension ref="A1:J50"/>
  <sheetViews>
    <sheetView showGridLines="0" zoomScale="90" zoomScaleNormal="90" workbookViewId="0">
      <selection activeCell="G7" sqref="G7"/>
    </sheetView>
  </sheetViews>
  <sheetFormatPr defaultRowHeight="15" x14ac:dyDescent="0.25"/>
  <cols>
    <col min="1" max="1" width="4.375" customWidth="1"/>
    <col min="2" max="2" width="45.75" customWidth="1"/>
    <col min="3" max="3" width="8.625" customWidth="1"/>
    <col min="4" max="4" width="45.75" customWidth="1"/>
    <col min="5" max="6" width="8.625" customWidth="1"/>
    <col min="7" max="7" width="41" customWidth="1"/>
    <col min="8" max="8" width="8.625" customWidth="1"/>
    <col min="9" max="9" width="45.75" customWidth="1"/>
  </cols>
  <sheetData>
    <row r="1" spans="1:9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24"/>
      <c r="B2" s="44" t="s">
        <v>0</v>
      </c>
      <c r="C2" s="24"/>
      <c r="D2" s="46" t="s">
        <v>2</v>
      </c>
      <c r="E2" s="24"/>
      <c r="F2" s="24"/>
      <c r="G2" s="48" t="s">
        <v>129</v>
      </c>
      <c r="H2" s="24"/>
      <c r="I2" s="39" t="s">
        <v>135</v>
      </c>
    </row>
    <row r="3" spans="1:9" ht="15.75" x14ac:dyDescent="0.25">
      <c r="A3" s="24"/>
      <c r="B3" s="185"/>
      <c r="C3" s="24"/>
      <c r="D3" s="188"/>
      <c r="E3" s="24"/>
      <c r="F3" s="24"/>
      <c r="G3" s="169"/>
      <c r="H3" s="24"/>
      <c r="I3" s="175" t="str">
        <f>IF(E19="Kyllä",D43,"")</f>
        <v/>
      </c>
    </row>
    <row r="4" spans="1:9" ht="15.75" x14ac:dyDescent="0.25">
      <c r="A4" s="24"/>
      <c r="B4" s="180"/>
      <c r="C4" s="24"/>
      <c r="D4" s="189"/>
      <c r="E4" s="24"/>
      <c r="F4" s="24"/>
      <c r="G4" s="48" t="s">
        <v>130</v>
      </c>
      <c r="H4" s="24"/>
      <c r="I4" s="175"/>
    </row>
    <row r="5" spans="1:9" ht="15.6" customHeight="1" x14ac:dyDescent="0.25">
      <c r="A5" s="24"/>
      <c r="B5" s="24"/>
      <c r="C5" s="24"/>
      <c r="D5" s="24"/>
      <c r="E5" s="24"/>
      <c r="F5" s="24"/>
      <c r="G5" s="169"/>
      <c r="H5" s="24"/>
      <c r="I5" s="175"/>
    </row>
    <row r="6" spans="1:9" ht="15.75" x14ac:dyDescent="0.25">
      <c r="A6" s="24"/>
      <c r="B6" s="44" t="s">
        <v>1</v>
      </c>
      <c r="C6" s="24"/>
      <c r="D6" s="46" t="s">
        <v>4</v>
      </c>
      <c r="E6" s="24"/>
      <c r="F6" s="24"/>
      <c r="G6" s="48" t="s">
        <v>131</v>
      </c>
      <c r="H6" s="24"/>
      <c r="I6" s="175" t="str">
        <f>IF(E20="Kyllä",D42,"")</f>
        <v/>
      </c>
    </row>
    <row r="7" spans="1:9" ht="15.75" x14ac:dyDescent="0.25">
      <c r="A7" s="24"/>
      <c r="B7" s="179"/>
      <c r="C7" s="24"/>
      <c r="D7" s="188"/>
      <c r="E7" s="24"/>
      <c r="F7" s="24"/>
      <c r="G7" s="169"/>
      <c r="H7" s="24"/>
      <c r="I7" s="176"/>
    </row>
    <row r="8" spans="1:9" ht="15.6" customHeight="1" x14ac:dyDescent="0.25">
      <c r="A8" s="24"/>
      <c r="B8" s="180"/>
      <c r="C8" s="24"/>
      <c r="D8" s="189"/>
      <c r="E8" s="24"/>
      <c r="F8" s="24"/>
      <c r="G8" s="136" t="s">
        <v>151</v>
      </c>
      <c r="H8" s="24"/>
      <c r="I8" s="181" t="s">
        <v>120</v>
      </c>
    </row>
    <row r="9" spans="1:9" ht="15.6" customHeight="1" x14ac:dyDescent="0.25">
      <c r="A9" s="24"/>
      <c r="B9" s="24"/>
      <c r="C9" s="24"/>
      <c r="D9" s="38"/>
      <c r="E9" s="24"/>
      <c r="F9" s="24"/>
      <c r="G9" s="135" t="e">
        <f>G5/G3</f>
        <v>#DIV/0!</v>
      </c>
      <c r="H9" s="24"/>
      <c r="I9" s="182"/>
    </row>
    <row r="10" spans="1:9" ht="15.6" customHeight="1" x14ac:dyDescent="0.25">
      <c r="A10" s="26"/>
      <c r="B10" s="45" t="s">
        <v>3</v>
      </c>
      <c r="C10" s="26"/>
      <c r="D10" s="47" t="s">
        <v>5</v>
      </c>
      <c r="E10" s="26"/>
      <c r="F10" s="26"/>
      <c r="G10" s="137" t="s">
        <v>14</v>
      </c>
      <c r="H10" s="26"/>
    </row>
    <row r="11" spans="1:9" ht="15.75" x14ac:dyDescent="0.25">
      <c r="A11" s="24"/>
      <c r="B11" s="186"/>
      <c r="C11" s="28"/>
      <c r="D11" s="177">
        <f>IF(D21=D36,E36,IF(D21=D37,E37,IF(D21=D38,E38,IF(D21=D39,E39,IF(D21=D40,E40)))))</f>
        <v>0.8</v>
      </c>
      <c r="E11" s="29"/>
      <c r="F11" s="30"/>
      <c r="G11" s="138" t="e">
        <f>G7/G3</f>
        <v>#DIV/0!</v>
      </c>
      <c r="H11" s="24"/>
    </row>
    <row r="12" spans="1:9" ht="15.75" x14ac:dyDescent="0.25">
      <c r="A12" s="24"/>
      <c r="B12" s="187"/>
      <c r="C12" s="31"/>
      <c r="D12" s="178"/>
      <c r="E12" s="32"/>
      <c r="F12" s="30"/>
      <c r="H12" s="24"/>
    </row>
    <row r="13" spans="1:9" ht="15.6" customHeight="1" x14ac:dyDescent="0.25">
      <c r="A13" s="24"/>
      <c r="B13" s="33"/>
      <c r="C13" s="31"/>
      <c r="D13" s="32"/>
      <c r="E13" s="32"/>
      <c r="F13" s="30"/>
      <c r="G13" s="34"/>
      <c r="H13" s="24"/>
    </row>
    <row r="14" spans="1:9" ht="15.6" customHeight="1" x14ac:dyDescent="0.25">
      <c r="A14" s="24"/>
      <c r="B14" s="46" t="s">
        <v>136</v>
      </c>
      <c r="C14" s="31"/>
      <c r="D14" s="32"/>
      <c r="E14" s="32"/>
      <c r="F14" s="30"/>
      <c r="H14" s="24"/>
    </row>
    <row r="15" spans="1:9" ht="15.75" x14ac:dyDescent="0.25">
      <c r="A15" s="24"/>
      <c r="B15" s="179"/>
      <c r="C15" s="31"/>
      <c r="D15" s="32"/>
      <c r="E15" s="32"/>
      <c r="F15" s="30"/>
      <c r="H15" s="24"/>
    </row>
    <row r="16" spans="1:9" ht="15.6" customHeight="1" x14ac:dyDescent="0.25">
      <c r="A16" s="24"/>
      <c r="B16" s="180"/>
      <c r="F16" s="30"/>
      <c r="H16" s="24"/>
    </row>
    <row r="17" spans="1:10" ht="27.95" customHeight="1" x14ac:dyDescent="0.25">
      <c r="A17" s="24"/>
      <c r="F17" s="30"/>
      <c r="H17" s="24"/>
    </row>
    <row r="18" spans="1:10" ht="15.6" customHeight="1" x14ac:dyDescent="0.25">
      <c r="A18" s="24"/>
      <c r="B18" s="190" t="s">
        <v>6</v>
      </c>
      <c r="C18" s="191"/>
      <c r="D18" s="192"/>
      <c r="E18" s="124" t="s">
        <v>127</v>
      </c>
      <c r="F18" s="30"/>
      <c r="H18" s="24"/>
    </row>
    <row r="19" spans="1:10" ht="31.5" customHeight="1" x14ac:dyDescent="0.25">
      <c r="A19" s="24"/>
      <c r="B19" s="113" t="s">
        <v>12</v>
      </c>
      <c r="C19" s="35">
        <v>1</v>
      </c>
      <c r="D19" s="122" t="s">
        <v>13</v>
      </c>
      <c r="E19" s="167" t="s">
        <v>116</v>
      </c>
      <c r="F19" s="26"/>
      <c r="H19" s="24"/>
    </row>
    <row r="20" spans="1:10" ht="31.5" customHeight="1" x14ac:dyDescent="0.25">
      <c r="B20" s="113" t="s">
        <v>15</v>
      </c>
      <c r="C20" s="35">
        <v>2</v>
      </c>
      <c r="D20" s="123" t="s">
        <v>118</v>
      </c>
      <c r="E20" s="168" t="s">
        <v>116</v>
      </c>
      <c r="I20" s="20"/>
    </row>
    <row r="21" spans="1:10" ht="31.15" customHeight="1" x14ac:dyDescent="0.25">
      <c r="B21" s="120" t="s">
        <v>7</v>
      </c>
      <c r="C21" s="121">
        <v>3</v>
      </c>
      <c r="D21" s="183" t="s">
        <v>8</v>
      </c>
      <c r="E21" s="184"/>
    </row>
    <row r="22" spans="1:10" x14ac:dyDescent="0.25">
      <c r="D22" s="21"/>
    </row>
    <row r="23" spans="1:10" x14ac:dyDescent="0.25">
      <c r="D23" s="21"/>
    </row>
    <row r="24" spans="1:10" x14ac:dyDescent="0.25">
      <c r="D24" s="21"/>
    </row>
    <row r="25" spans="1:10" x14ac:dyDescent="0.25">
      <c r="D25" s="21"/>
    </row>
    <row r="26" spans="1:10" x14ac:dyDescent="0.25">
      <c r="D26" s="21"/>
    </row>
    <row r="27" spans="1:10" x14ac:dyDescent="0.25">
      <c r="D27" s="21"/>
    </row>
    <row r="28" spans="1:10" x14ac:dyDescent="0.25">
      <c r="D28" s="21"/>
    </row>
    <row r="29" spans="1:10" x14ac:dyDescent="0.25">
      <c r="D29" s="21"/>
    </row>
    <row r="31" spans="1:10" hidden="1" x14ac:dyDescent="0.25">
      <c r="A31" s="1"/>
      <c r="B31" s="2"/>
      <c r="C31" s="2"/>
      <c r="D31" s="10" t="s">
        <v>71</v>
      </c>
      <c r="E31" s="2"/>
      <c r="F31" s="2"/>
      <c r="G31" s="3"/>
    </row>
    <row r="32" spans="1:10" hidden="1" x14ac:dyDescent="0.25">
      <c r="A32" s="4"/>
      <c r="B32" s="5"/>
      <c r="C32" s="5"/>
      <c r="D32" s="5"/>
      <c r="E32" s="5"/>
      <c r="F32" s="5"/>
      <c r="G32" s="6"/>
      <c r="I32" s="12"/>
      <c r="J32" s="12"/>
    </row>
    <row r="33" spans="1:10" hidden="1" x14ac:dyDescent="0.25">
      <c r="A33" s="4"/>
      <c r="B33" s="5"/>
      <c r="C33" s="5"/>
      <c r="D33" s="5"/>
      <c r="E33" s="5" t="s">
        <v>64</v>
      </c>
      <c r="F33" s="5"/>
      <c r="G33" s="6"/>
      <c r="I33" s="18"/>
      <c r="J33" s="12"/>
    </row>
    <row r="34" spans="1:10" hidden="1" x14ac:dyDescent="0.25">
      <c r="A34" s="4"/>
      <c r="B34" s="5"/>
      <c r="C34" s="5"/>
      <c r="D34" s="5"/>
      <c r="E34" s="5" t="s">
        <v>116</v>
      </c>
      <c r="F34" s="5"/>
      <c r="G34" s="6"/>
      <c r="I34" s="19"/>
      <c r="J34" s="12"/>
    </row>
    <row r="35" spans="1:10" hidden="1" x14ac:dyDescent="0.25">
      <c r="A35" s="4"/>
      <c r="B35" s="5"/>
      <c r="C35" s="5"/>
      <c r="D35" s="5"/>
      <c r="E35" s="5"/>
      <c r="F35" s="5"/>
      <c r="G35" s="6"/>
      <c r="I35" s="19"/>
      <c r="J35" s="12"/>
    </row>
    <row r="36" spans="1:10" hidden="1" x14ac:dyDescent="0.25">
      <c r="A36" s="11"/>
      <c r="B36" s="5" t="s">
        <v>7</v>
      </c>
      <c r="C36" s="5"/>
      <c r="D36" s="5" t="s">
        <v>8</v>
      </c>
      <c r="E36" s="5">
        <v>0.8</v>
      </c>
      <c r="F36" s="5"/>
      <c r="G36" s="6"/>
      <c r="I36" s="12"/>
      <c r="J36" s="12"/>
    </row>
    <row r="37" spans="1:10" hidden="1" x14ac:dyDescent="0.25">
      <c r="A37" s="11"/>
      <c r="B37" s="5"/>
      <c r="C37" s="5"/>
      <c r="D37" s="5" t="s">
        <v>9</v>
      </c>
      <c r="E37" s="5">
        <v>0.8</v>
      </c>
      <c r="F37" s="5"/>
      <c r="G37" s="6"/>
    </row>
    <row r="38" spans="1:10" hidden="1" x14ac:dyDescent="0.25">
      <c r="A38" s="11"/>
      <c r="B38" s="5"/>
      <c r="C38" s="5"/>
      <c r="D38" s="5" t="s">
        <v>10</v>
      </c>
      <c r="E38" s="5">
        <v>0.7</v>
      </c>
      <c r="F38" s="5"/>
      <c r="G38" s="6"/>
      <c r="I38" s="16"/>
    </row>
    <row r="39" spans="1:10" hidden="1" x14ac:dyDescent="0.25">
      <c r="A39" s="11"/>
      <c r="B39" s="5"/>
      <c r="C39" s="12"/>
      <c r="D39" s="12" t="s">
        <v>119</v>
      </c>
      <c r="E39" s="12">
        <v>0.6</v>
      </c>
      <c r="F39" s="5"/>
      <c r="G39" s="6"/>
      <c r="I39" s="16"/>
    </row>
    <row r="40" spans="1:10" hidden="1" x14ac:dyDescent="0.25">
      <c r="A40" s="11"/>
      <c r="B40" s="5"/>
      <c r="C40" s="12"/>
      <c r="D40" s="12" t="s">
        <v>11</v>
      </c>
      <c r="E40" s="12">
        <v>0.5</v>
      </c>
      <c r="F40" s="5"/>
      <c r="G40" s="6"/>
      <c r="I40" s="16"/>
    </row>
    <row r="41" spans="1:10" ht="60" hidden="1" x14ac:dyDescent="0.25">
      <c r="A41" s="11"/>
      <c r="B41" s="5" t="s">
        <v>12</v>
      </c>
      <c r="C41" s="12"/>
      <c r="D41" s="13" t="s">
        <v>84</v>
      </c>
      <c r="E41" s="5"/>
      <c r="F41" s="5"/>
      <c r="G41" s="6"/>
    </row>
    <row r="42" spans="1:10" hidden="1" x14ac:dyDescent="0.25">
      <c r="A42" s="11"/>
      <c r="B42" s="5" t="s">
        <v>15</v>
      </c>
      <c r="C42" s="12"/>
      <c r="D42" s="13" t="s">
        <v>144</v>
      </c>
      <c r="E42" s="5"/>
      <c r="F42" s="5"/>
      <c r="G42" s="6"/>
    </row>
    <row r="43" spans="1:10" ht="30" hidden="1" x14ac:dyDescent="0.25">
      <c r="A43" s="4"/>
      <c r="B43" s="5"/>
      <c r="C43" s="5"/>
      <c r="D43" s="13" t="s">
        <v>123</v>
      </c>
      <c r="E43" s="5"/>
      <c r="F43" s="5"/>
      <c r="G43" s="6"/>
    </row>
    <row r="44" spans="1:10" hidden="1" x14ac:dyDescent="0.25">
      <c r="A44" s="4"/>
      <c r="B44" s="5"/>
      <c r="C44" s="5"/>
      <c r="D44" s="5"/>
      <c r="E44" s="5"/>
      <c r="F44" s="5"/>
      <c r="G44" s="6"/>
    </row>
    <row r="45" spans="1:10" hidden="1" x14ac:dyDescent="0.25">
      <c r="A45" s="7"/>
      <c r="B45" s="8"/>
      <c r="C45" s="8"/>
      <c r="D45" s="8"/>
      <c r="E45" s="8"/>
      <c r="F45" s="8"/>
      <c r="G45" s="9"/>
    </row>
    <row r="50" hidden="1" x14ac:dyDescent="0.25"/>
  </sheetData>
  <sheetProtection sheet="1" objects="1" scenarios="1" formatCells="0" selectLockedCells="1"/>
  <protectedRanges>
    <protectedRange sqref="B7" name="Täyttäjän nimi"/>
    <protectedRange sqref="B3" name="Päivämäärä"/>
    <protectedRange sqref="B11" name="Kohteen osoite"/>
    <protectedRange sqref="B15" name="Kaupunginosa"/>
    <protectedRange sqref="D3" name="Korttelinumero"/>
    <protectedRange sqref="D7" name="Tonttinumero"/>
    <protectedRange sqref="G3" name="Tontin pintaala"/>
    <protectedRange sqref="G5" name="Rakennuksen peittopintaala"/>
    <protectedRange sqref="G7" name="Kerrosala"/>
    <protectedRange sqref="E19" name="Valinta1"/>
    <protectedRange sqref="E20" name="Valinta2"/>
    <protectedRange sqref="D21" name="Valinta3"/>
  </protectedRanges>
  <mergeCells count="12">
    <mergeCell ref="D21:E21"/>
    <mergeCell ref="B3:B4"/>
    <mergeCell ref="B11:B12"/>
    <mergeCell ref="D3:D4"/>
    <mergeCell ref="D7:D8"/>
    <mergeCell ref="B18:D18"/>
    <mergeCell ref="B15:B16"/>
    <mergeCell ref="I6:I7"/>
    <mergeCell ref="D11:D12"/>
    <mergeCell ref="I3:I5"/>
    <mergeCell ref="B7:B8"/>
    <mergeCell ref="I8:I9"/>
  </mergeCells>
  <dataValidations count="2">
    <dataValidation type="list" allowBlank="1" showInputMessage="1" showErrorMessage="1" sqref="E19:E20" xr:uid="{712F2B76-DBC2-4EBF-B695-D0F7E282B3F9}">
      <formula1>$E$33:$E$34</formula1>
    </dataValidation>
    <dataValidation type="list" allowBlank="1" showInputMessage="1" showErrorMessage="1" sqref="D21" xr:uid="{1501D3E6-EFC2-43C4-BB99-D749C20E8AC2}">
      <formula1>$D$36:$D$40</formula1>
    </dataValidation>
  </dataValidations>
  <pageMargins left="0.25" right="0.25" top="0.75" bottom="0.75" header="0.3" footer="0.3"/>
  <pageSetup scale="57" orientation="landscape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8076C-B9D1-4305-A571-192C14940A10}">
  <sheetPr>
    <tabColor theme="4"/>
    <pageSetUpPr fitToPage="1"/>
  </sheetPr>
  <dimension ref="A1:AC44"/>
  <sheetViews>
    <sheetView showGridLines="0" zoomScaleNormal="100" workbookViewId="0">
      <selection activeCell="G3" sqref="G3"/>
    </sheetView>
  </sheetViews>
  <sheetFormatPr defaultRowHeight="15" x14ac:dyDescent="0.25"/>
  <cols>
    <col min="1" max="1" width="4.5" customWidth="1"/>
    <col min="2" max="2" width="36.125" customWidth="1"/>
    <col min="3" max="3" width="4.5" customWidth="1"/>
    <col min="4" max="4" width="28.125" customWidth="1"/>
    <col min="5" max="5" width="92" customWidth="1"/>
    <col min="6" max="6" width="9.375" customWidth="1"/>
    <col min="7" max="7" width="20.125" customWidth="1"/>
    <col min="8" max="8" width="14.625" customWidth="1"/>
    <col min="9" max="9" width="21.5" customWidth="1"/>
    <col min="11" max="11" width="36.875" customWidth="1"/>
    <col min="12" max="20" width="9.125" customWidth="1"/>
    <col min="21" max="26" width="9.125" hidden="1" customWidth="1"/>
    <col min="27" max="27" width="35.625" customWidth="1"/>
    <col min="28" max="29" width="9.125" customWidth="1"/>
  </cols>
  <sheetData>
    <row r="1" spans="1:29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29" ht="30" customHeight="1" x14ac:dyDescent="0.25">
      <c r="A2" s="24"/>
      <c r="B2" s="24"/>
      <c r="C2" s="24"/>
      <c r="D2" s="50" t="s">
        <v>16</v>
      </c>
      <c r="E2" s="50" t="s">
        <v>17</v>
      </c>
      <c r="F2" s="50" t="s">
        <v>18</v>
      </c>
      <c r="G2" s="118" t="s">
        <v>138</v>
      </c>
      <c r="H2" s="50" t="s">
        <v>89</v>
      </c>
      <c r="I2" s="51" t="s">
        <v>19</v>
      </c>
    </row>
    <row r="3" spans="1:29" ht="15.75" x14ac:dyDescent="0.25">
      <c r="A3" s="24"/>
      <c r="B3" s="24"/>
      <c r="C3" s="24"/>
      <c r="D3" s="201" t="s">
        <v>20</v>
      </c>
      <c r="E3" s="60" t="s">
        <v>21</v>
      </c>
      <c r="F3" s="61" t="s">
        <v>22</v>
      </c>
      <c r="G3" s="170"/>
      <c r="H3" s="62">
        <v>57</v>
      </c>
      <c r="I3" s="63">
        <f t="shared" ref="I3:I20" si="0">G3*H3</f>
        <v>0</v>
      </c>
      <c r="AA3" t="s">
        <v>20</v>
      </c>
      <c r="AB3" s="14">
        <f>I3+I4+I5+I6+I7+I8</f>
        <v>0</v>
      </c>
      <c r="AC3" t="e">
        <f>AB3/AB10</f>
        <v>#DIV/0!</v>
      </c>
    </row>
    <row r="4" spans="1:29" ht="15.75" x14ac:dyDescent="0.25">
      <c r="A4" s="24"/>
      <c r="B4" s="24"/>
      <c r="C4" s="24"/>
      <c r="D4" s="201"/>
      <c r="E4" s="64" t="s">
        <v>23</v>
      </c>
      <c r="F4" s="61" t="s">
        <v>22</v>
      </c>
      <c r="G4" s="171"/>
      <c r="H4" s="62">
        <v>43.2</v>
      </c>
      <c r="I4" s="63">
        <f t="shared" si="0"/>
        <v>0</v>
      </c>
      <c r="AA4" t="s">
        <v>110</v>
      </c>
      <c r="AB4" s="14">
        <f>I9+I10+I11+I12+I13+I14+I15+I16+I17+I18</f>
        <v>0</v>
      </c>
      <c r="AC4" t="e">
        <f>AB4/AB10</f>
        <v>#DIV/0!</v>
      </c>
    </row>
    <row r="5" spans="1:29" ht="15.75" x14ac:dyDescent="0.25">
      <c r="A5" s="24"/>
      <c r="B5" s="24"/>
      <c r="C5" s="24"/>
      <c r="D5" s="201"/>
      <c r="E5" s="64" t="s">
        <v>24</v>
      </c>
      <c r="F5" s="61" t="s">
        <v>22</v>
      </c>
      <c r="G5" s="170"/>
      <c r="H5" s="62">
        <v>2.2999999999999998</v>
      </c>
      <c r="I5" s="63">
        <f t="shared" si="0"/>
        <v>0</v>
      </c>
      <c r="AA5" t="s">
        <v>43</v>
      </c>
      <c r="AB5" s="14">
        <f>I19+I20</f>
        <v>0</v>
      </c>
      <c r="AC5" t="e">
        <f>AB5/AB10</f>
        <v>#DIV/0!</v>
      </c>
    </row>
    <row r="6" spans="1:29" ht="15.75" x14ac:dyDescent="0.25">
      <c r="A6" s="24"/>
      <c r="B6" s="24"/>
      <c r="C6" s="24"/>
      <c r="D6" s="201"/>
      <c r="E6" s="64" t="s">
        <v>25</v>
      </c>
      <c r="F6" s="61" t="s">
        <v>27</v>
      </c>
      <c r="G6" s="170"/>
      <c r="H6" s="62">
        <v>2.6</v>
      </c>
      <c r="I6" s="63">
        <f t="shared" si="0"/>
        <v>0</v>
      </c>
      <c r="AA6" t="s">
        <v>111</v>
      </c>
      <c r="AB6" s="14">
        <f>I21</f>
        <v>0</v>
      </c>
      <c r="AC6" t="e">
        <f>AB6/AB10</f>
        <v>#DIV/0!</v>
      </c>
    </row>
    <row r="7" spans="1:29" ht="15.75" x14ac:dyDescent="0.25">
      <c r="A7" s="24"/>
      <c r="B7" s="24"/>
      <c r="C7" s="24"/>
      <c r="D7" s="201"/>
      <c r="E7" s="64" t="s">
        <v>26</v>
      </c>
      <c r="F7" s="61" t="s">
        <v>27</v>
      </c>
      <c r="G7" s="170"/>
      <c r="H7" s="62">
        <v>2</v>
      </c>
      <c r="I7" s="63">
        <f t="shared" si="0"/>
        <v>0</v>
      </c>
      <c r="AA7" t="s">
        <v>47</v>
      </c>
      <c r="AB7" s="14">
        <f>I22+I23+I24+I25</f>
        <v>0</v>
      </c>
      <c r="AC7" t="e">
        <f>AB7/AB10</f>
        <v>#DIV/0!</v>
      </c>
    </row>
    <row r="8" spans="1:29" ht="15.75" x14ac:dyDescent="0.25">
      <c r="A8" s="24"/>
      <c r="B8" s="24"/>
      <c r="C8" s="24"/>
      <c r="D8" s="202"/>
      <c r="E8" s="64" t="s">
        <v>28</v>
      </c>
      <c r="F8" s="61" t="s">
        <v>27</v>
      </c>
      <c r="G8" s="170"/>
      <c r="H8" s="62">
        <v>1.7</v>
      </c>
      <c r="I8" s="63">
        <f t="shared" si="0"/>
        <v>0</v>
      </c>
      <c r="AA8" t="s">
        <v>52</v>
      </c>
      <c r="AB8" s="14">
        <f>I26+I27+I28+I29+I30+I31</f>
        <v>0</v>
      </c>
      <c r="AC8" t="e">
        <f>AB8/AB10</f>
        <v>#DIV/0!</v>
      </c>
    </row>
    <row r="9" spans="1:29" ht="15.75" x14ac:dyDescent="0.25">
      <c r="A9" s="24"/>
      <c r="B9" s="24"/>
      <c r="C9" s="24"/>
      <c r="D9" s="203" t="s">
        <v>29</v>
      </c>
      <c r="E9" s="65" t="s">
        <v>30</v>
      </c>
      <c r="F9" s="66" t="s">
        <v>22</v>
      </c>
      <c r="G9" s="170"/>
      <c r="H9" s="67">
        <v>51.5</v>
      </c>
      <c r="I9" s="68">
        <f t="shared" si="0"/>
        <v>0</v>
      </c>
      <c r="AA9" t="s">
        <v>59</v>
      </c>
      <c r="AB9" s="14">
        <f>I32+I33+I34+I35+I36+I37+I38+I39+I40+I41+I42</f>
        <v>0</v>
      </c>
      <c r="AC9" t="e">
        <f>AB9/AB10</f>
        <v>#DIV/0!</v>
      </c>
    </row>
    <row r="10" spans="1:29" ht="15.75" x14ac:dyDescent="0.25">
      <c r="A10" s="24"/>
      <c r="B10" s="199" t="s">
        <v>31</v>
      </c>
      <c r="C10" s="24"/>
      <c r="D10" s="204"/>
      <c r="E10" s="65" t="s">
        <v>32</v>
      </c>
      <c r="F10" s="66" t="s">
        <v>22</v>
      </c>
      <c r="G10" s="170"/>
      <c r="H10" s="67">
        <v>37.5</v>
      </c>
      <c r="I10" s="68">
        <f>G10*H10</f>
        <v>0</v>
      </c>
      <c r="AB10" s="14">
        <f>SUM(AB3:AB9)</f>
        <v>0</v>
      </c>
      <c r="AC10" t="e">
        <f>SUM(AC3:AC9)</f>
        <v>#DIV/0!</v>
      </c>
    </row>
    <row r="11" spans="1:29" ht="15.75" x14ac:dyDescent="0.25">
      <c r="A11" s="24"/>
      <c r="B11" s="200"/>
      <c r="C11" s="24"/>
      <c r="D11" s="204"/>
      <c r="E11" s="65" t="s">
        <v>33</v>
      </c>
      <c r="F11" s="66" t="s">
        <v>22</v>
      </c>
      <c r="G11" s="170"/>
      <c r="H11" s="67">
        <v>2.1</v>
      </c>
      <c r="I11" s="68">
        <f t="shared" si="0"/>
        <v>0</v>
      </c>
    </row>
    <row r="12" spans="1:29" ht="15.75" x14ac:dyDescent="0.25">
      <c r="A12" s="24"/>
      <c r="B12" s="27" t="s">
        <v>5</v>
      </c>
      <c r="C12" s="24"/>
      <c r="D12" s="204"/>
      <c r="E12" s="65" t="s">
        <v>34</v>
      </c>
      <c r="F12" s="66" t="s">
        <v>27</v>
      </c>
      <c r="G12" s="170"/>
      <c r="H12" s="67">
        <v>2</v>
      </c>
      <c r="I12" s="68">
        <f t="shared" si="0"/>
        <v>0</v>
      </c>
    </row>
    <row r="13" spans="1:29" ht="15.75" x14ac:dyDescent="0.25">
      <c r="A13" s="24"/>
      <c r="B13" s="163">
        <f>Taustatiedot!D11</f>
        <v>0.8</v>
      </c>
      <c r="C13" s="24"/>
      <c r="D13" s="204"/>
      <c r="E13" s="65" t="s">
        <v>35</v>
      </c>
      <c r="F13" s="66" t="s">
        <v>36</v>
      </c>
      <c r="G13" s="170"/>
      <c r="H13" s="67">
        <v>2</v>
      </c>
      <c r="I13" s="68">
        <f t="shared" si="0"/>
        <v>0</v>
      </c>
    </row>
    <row r="14" spans="1:29" ht="15.75" x14ac:dyDescent="0.25">
      <c r="A14" s="24"/>
      <c r="B14" s="48" t="s">
        <v>37</v>
      </c>
      <c r="C14" s="24"/>
      <c r="D14" s="204"/>
      <c r="E14" s="65" t="s">
        <v>38</v>
      </c>
      <c r="F14" s="66" t="s">
        <v>27</v>
      </c>
      <c r="G14" s="170"/>
      <c r="H14" s="67">
        <v>2.1</v>
      </c>
      <c r="I14" s="68">
        <f t="shared" si="0"/>
        <v>0</v>
      </c>
    </row>
    <row r="15" spans="1:29" ht="15.75" x14ac:dyDescent="0.25">
      <c r="A15" s="24"/>
      <c r="B15" s="164" t="e">
        <f>B19/B17</f>
        <v>#DIV/0!</v>
      </c>
      <c r="C15" s="24"/>
      <c r="D15" s="204"/>
      <c r="E15" s="65" t="s">
        <v>39</v>
      </c>
      <c r="F15" s="66" t="s">
        <v>22</v>
      </c>
      <c r="G15" s="170"/>
      <c r="H15" s="67">
        <v>2</v>
      </c>
      <c r="I15" s="68">
        <f t="shared" si="0"/>
        <v>0</v>
      </c>
    </row>
    <row r="16" spans="1:29" ht="15.75" x14ac:dyDescent="0.25">
      <c r="A16" s="24"/>
      <c r="B16" s="48" t="s">
        <v>129</v>
      </c>
      <c r="C16" s="24"/>
      <c r="D16" s="204"/>
      <c r="E16" s="65" t="s">
        <v>40</v>
      </c>
      <c r="F16" s="66" t="s">
        <v>27</v>
      </c>
      <c r="G16" s="170"/>
      <c r="H16" s="67">
        <v>1.4</v>
      </c>
      <c r="I16" s="68">
        <f t="shared" si="0"/>
        <v>0</v>
      </c>
    </row>
    <row r="17" spans="1:11" ht="15.75" x14ac:dyDescent="0.25">
      <c r="A17" s="24"/>
      <c r="B17" s="165">
        <f>Taustatiedot!G3</f>
        <v>0</v>
      </c>
      <c r="C17" s="24"/>
      <c r="D17" s="204"/>
      <c r="E17" s="65" t="s">
        <v>41</v>
      </c>
      <c r="F17" s="66" t="s">
        <v>27</v>
      </c>
      <c r="G17" s="170"/>
      <c r="H17" s="67">
        <v>2.5</v>
      </c>
      <c r="I17" s="68">
        <f t="shared" si="0"/>
        <v>0</v>
      </c>
    </row>
    <row r="18" spans="1:11" ht="15.75" x14ac:dyDescent="0.25">
      <c r="A18" s="24"/>
      <c r="B18" s="48" t="s">
        <v>108</v>
      </c>
      <c r="C18" s="24"/>
      <c r="D18" s="205"/>
      <c r="E18" s="65" t="s">
        <v>42</v>
      </c>
      <c r="F18" s="66" t="s">
        <v>27</v>
      </c>
      <c r="G18" s="170"/>
      <c r="H18" s="67">
        <v>2</v>
      </c>
      <c r="I18" s="68">
        <f t="shared" si="0"/>
        <v>0</v>
      </c>
    </row>
    <row r="19" spans="1:11" ht="15.75" x14ac:dyDescent="0.25">
      <c r="A19" s="24"/>
      <c r="B19" s="166">
        <f>I43</f>
        <v>0</v>
      </c>
      <c r="C19" s="24"/>
      <c r="D19" s="206" t="s">
        <v>43</v>
      </c>
      <c r="E19" s="69" t="s">
        <v>44</v>
      </c>
      <c r="F19" s="70" t="s">
        <v>27</v>
      </c>
      <c r="G19" s="170"/>
      <c r="H19" s="71">
        <v>1.5</v>
      </c>
      <c r="I19" s="72">
        <f t="shared" si="0"/>
        <v>0</v>
      </c>
    </row>
    <row r="20" spans="1:11" ht="15.75" x14ac:dyDescent="0.25">
      <c r="A20" s="24"/>
      <c r="B20" s="24"/>
      <c r="C20" s="24"/>
      <c r="D20" s="207"/>
      <c r="E20" s="69" t="s">
        <v>45</v>
      </c>
      <c r="F20" s="70" t="s">
        <v>27</v>
      </c>
      <c r="G20" s="170"/>
      <c r="H20" s="71">
        <v>1.2</v>
      </c>
      <c r="I20" s="72">
        <f t="shared" si="0"/>
        <v>0</v>
      </c>
    </row>
    <row r="21" spans="1:11" ht="15.75" x14ac:dyDescent="0.25">
      <c r="A21" s="24"/>
      <c r="B21" s="24"/>
      <c r="C21" s="24"/>
      <c r="D21" s="208"/>
      <c r="E21" s="69" t="s">
        <v>46</v>
      </c>
      <c r="F21" s="70" t="s">
        <v>27</v>
      </c>
      <c r="G21" s="172"/>
      <c r="H21" s="71"/>
      <c r="I21" s="73"/>
    </row>
    <row r="22" spans="1:11" ht="15.75" x14ac:dyDescent="0.25">
      <c r="A22" s="24"/>
      <c r="C22" s="24"/>
      <c r="D22" s="209" t="s">
        <v>47</v>
      </c>
      <c r="E22" s="74" t="s">
        <v>48</v>
      </c>
      <c r="F22" s="75" t="s">
        <v>27</v>
      </c>
      <c r="G22" s="170"/>
      <c r="H22" s="76">
        <v>2</v>
      </c>
      <c r="I22" s="77">
        <f t="shared" ref="I22:I35" si="1">G22*H22</f>
        <v>0</v>
      </c>
      <c r="K22" s="193" t="s">
        <v>122</v>
      </c>
    </row>
    <row r="23" spans="1:11" ht="15.75" x14ac:dyDescent="0.25">
      <c r="A23" s="24"/>
      <c r="C23" s="24"/>
      <c r="D23" s="210"/>
      <c r="E23" s="74" t="s">
        <v>49</v>
      </c>
      <c r="F23" s="75" t="s">
        <v>27</v>
      </c>
      <c r="G23" s="170"/>
      <c r="H23" s="76">
        <v>2.2999999999999998</v>
      </c>
      <c r="I23" s="77">
        <f t="shared" si="1"/>
        <v>0</v>
      </c>
      <c r="K23" s="194"/>
    </row>
    <row r="24" spans="1:11" ht="15.75" x14ac:dyDescent="0.25">
      <c r="A24" s="24"/>
      <c r="C24" s="24"/>
      <c r="D24" s="210"/>
      <c r="E24" s="74" t="s">
        <v>50</v>
      </c>
      <c r="F24" s="75" t="s">
        <v>27</v>
      </c>
      <c r="G24" s="170"/>
      <c r="H24" s="76">
        <v>2.5</v>
      </c>
      <c r="I24" s="77">
        <f t="shared" si="1"/>
        <v>0</v>
      </c>
      <c r="K24" s="194"/>
    </row>
    <row r="25" spans="1:11" ht="15.75" x14ac:dyDescent="0.25">
      <c r="A25" s="24"/>
      <c r="C25" s="24"/>
      <c r="D25" s="211"/>
      <c r="E25" s="74" t="s">
        <v>51</v>
      </c>
      <c r="F25" s="75" t="s">
        <v>27</v>
      </c>
      <c r="G25" s="170"/>
      <c r="H25" s="76">
        <v>2.1</v>
      </c>
      <c r="I25" s="77">
        <f t="shared" si="1"/>
        <v>0</v>
      </c>
      <c r="K25" s="195"/>
    </row>
    <row r="26" spans="1:11" ht="15.75" x14ac:dyDescent="0.25">
      <c r="A26" s="24"/>
      <c r="C26" s="24"/>
      <c r="D26" s="212" t="s">
        <v>52</v>
      </c>
      <c r="E26" s="78" t="s">
        <v>124</v>
      </c>
      <c r="F26" s="79" t="s">
        <v>27</v>
      </c>
      <c r="G26" s="170"/>
      <c r="H26" s="80">
        <v>2.2000000000000002</v>
      </c>
      <c r="I26" s="81">
        <f t="shared" si="1"/>
        <v>0</v>
      </c>
    </row>
    <row r="27" spans="1:11" ht="15.75" x14ac:dyDescent="0.25">
      <c r="A27" s="24"/>
      <c r="C27" s="24"/>
      <c r="D27" s="213"/>
      <c r="E27" s="78" t="s">
        <v>125</v>
      </c>
      <c r="F27" s="79" t="s">
        <v>27</v>
      </c>
      <c r="G27" s="170"/>
      <c r="H27" s="80">
        <v>2</v>
      </c>
      <c r="I27" s="81">
        <f t="shared" si="1"/>
        <v>0</v>
      </c>
    </row>
    <row r="28" spans="1:11" ht="15.75" x14ac:dyDescent="0.25">
      <c r="A28" s="24"/>
      <c r="B28" s="24"/>
      <c r="C28" s="24"/>
      <c r="D28" s="213"/>
      <c r="E28" s="78" t="s">
        <v>55</v>
      </c>
      <c r="F28" s="79" t="s">
        <v>27</v>
      </c>
      <c r="G28" s="170"/>
      <c r="H28" s="80">
        <v>1.6</v>
      </c>
      <c r="I28" s="81">
        <f t="shared" si="1"/>
        <v>0</v>
      </c>
    </row>
    <row r="29" spans="1:11" ht="15.75" x14ac:dyDescent="0.25">
      <c r="A29" s="24"/>
      <c r="B29" s="24"/>
      <c r="C29" s="24"/>
      <c r="D29" s="213"/>
      <c r="E29" s="78" t="s">
        <v>56</v>
      </c>
      <c r="F29" s="79" t="s">
        <v>27</v>
      </c>
      <c r="G29" s="170"/>
      <c r="H29" s="80">
        <v>2.2999999999999998</v>
      </c>
      <c r="I29" s="81">
        <f t="shared" si="1"/>
        <v>0</v>
      </c>
    </row>
    <row r="30" spans="1:11" ht="15.75" x14ac:dyDescent="0.25">
      <c r="A30" s="24"/>
      <c r="B30" s="24"/>
      <c r="C30" s="24"/>
      <c r="D30" s="213"/>
      <c r="E30" s="78" t="s">
        <v>57</v>
      </c>
      <c r="F30" s="79" t="s">
        <v>27</v>
      </c>
      <c r="G30" s="170"/>
      <c r="H30" s="80">
        <v>1.8</v>
      </c>
      <c r="I30" s="81">
        <f>G30*H30</f>
        <v>0</v>
      </c>
    </row>
    <row r="31" spans="1:11" ht="15.75" x14ac:dyDescent="0.25">
      <c r="A31" s="24"/>
      <c r="B31" s="24"/>
      <c r="C31" s="24"/>
      <c r="D31" s="214"/>
      <c r="E31" s="78" t="s">
        <v>58</v>
      </c>
      <c r="F31" s="79" t="s">
        <v>27</v>
      </c>
      <c r="G31" s="170"/>
      <c r="H31" s="80">
        <v>2.7</v>
      </c>
      <c r="I31" s="81">
        <f t="shared" si="1"/>
        <v>0</v>
      </c>
    </row>
    <row r="32" spans="1:11" ht="30" customHeight="1" x14ac:dyDescent="0.25">
      <c r="A32" s="24"/>
      <c r="B32" s="52" t="s">
        <v>135</v>
      </c>
      <c r="C32" s="24"/>
      <c r="D32" s="196" t="s">
        <v>59</v>
      </c>
      <c r="E32" s="106" t="s">
        <v>60</v>
      </c>
      <c r="F32" s="107" t="s">
        <v>27</v>
      </c>
      <c r="G32" s="170"/>
      <c r="H32" s="108">
        <v>5</v>
      </c>
      <c r="I32" s="109">
        <f t="shared" si="1"/>
        <v>0</v>
      </c>
    </row>
    <row r="33" spans="1:27" ht="15.75" x14ac:dyDescent="0.25">
      <c r="A33" s="24"/>
      <c r="B33" s="175" t="str">
        <f>IF(Taustatiedot!E19="Kyllä",Taustatiedot!D43,"")</f>
        <v/>
      </c>
      <c r="C33" s="24"/>
      <c r="D33" s="197"/>
      <c r="E33" s="106" t="s">
        <v>61</v>
      </c>
      <c r="F33" s="107" t="s">
        <v>22</v>
      </c>
      <c r="G33" s="170"/>
      <c r="H33" s="108">
        <v>10</v>
      </c>
      <c r="I33" s="109">
        <f t="shared" si="1"/>
        <v>0</v>
      </c>
      <c r="AA33" s="15">
        <f>I3+I4+I5+I6+I7+I8</f>
        <v>0</v>
      </c>
    </row>
    <row r="34" spans="1:27" ht="15.75" x14ac:dyDescent="0.25">
      <c r="A34" s="24"/>
      <c r="B34" s="175"/>
      <c r="C34" s="24"/>
      <c r="D34" s="197"/>
      <c r="E34" s="106" t="s">
        <v>62</v>
      </c>
      <c r="F34" s="107" t="s">
        <v>22</v>
      </c>
      <c r="G34" s="170"/>
      <c r="H34" s="108">
        <v>10</v>
      </c>
      <c r="I34" s="109">
        <f t="shared" si="1"/>
        <v>0</v>
      </c>
      <c r="AA34" s="15">
        <f>I9+I10+I11+I12+I13+I14+I15+I16+I17+I18</f>
        <v>0</v>
      </c>
    </row>
    <row r="35" spans="1:27" ht="15.75" x14ac:dyDescent="0.25">
      <c r="A35" s="24"/>
      <c r="B35" s="175"/>
      <c r="C35" s="24"/>
      <c r="D35" s="197"/>
      <c r="E35" s="106" t="s">
        <v>63</v>
      </c>
      <c r="F35" s="107" t="s">
        <v>22</v>
      </c>
      <c r="G35" s="170"/>
      <c r="H35" s="108">
        <v>10</v>
      </c>
      <c r="I35" s="109">
        <f t="shared" si="1"/>
        <v>0</v>
      </c>
      <c r="AA35" s="15">
        <f>I19+I20</f>
        <v>0</v>
      </c>
    </row>
    <row r="36" spans="1:27" ht="15.75" x14ac:dyDescent="0.25">
      <c r="A36" s="24"/>
      <c r="B36" s="175" t="str">
        <f>IF(Taustatiedot!E20="Kyllä",Taustatiedot!D42,"")</f>
        <v/>
      </c>
      <c r="C36" s="24"/>
      <c r="D36" s="197"/>
      <c r="E36" s="106" t="s">
        <v>137</v>
      </c>
      <c r="F36" s="107" t="s">
        <v>117</v>
      </c>
      <c r="G36" s="170" t="s">
        <v>116</v>
      </c>
      <c r="H36" s="108">
        <v>10</v>
      </c>
      <c r="I36" s="109">
        <f>IF(G36="Kyllä",H36,0)</f>
        <v>0</v>
      </c>
      <c r="AA36" s="15">
        <f>I22+I23+I24+I25</f>
        <v>0</v>
      </c>
    </row>
    <row r="37" spans="1:27" ht="15.75" x14ac:dyDescent="0.25">
      <c r="A37" s="24"/>
      <c r="B37" s="176"/>
      <c r="C37" s="24"/>
      <c r="D37" s="197"/>
      <c r="E37" s="106" t="s">
        <v>65</v>
      </c>
      <c r="F37" s="107" t="s">
        <v>22</v>
      </c>
      <c r="G37" s="170"/>
      <c r="H37" s="108">
        <v>5</v>
      </c>
      <c r="I37" s="109">
        <f>G37*H37</f>
        <v>0</v>
      </c>
      <c r="AA37" s="15">
        <f>I26+I27+I28+I29+I30+I31</f>
        <v>0</v>
      </c>
    </row>
    <row r="38" spans="1:27" ht="30" customHeight="1" x14ac:dyDescent="0.25">
      <c r="A38" s="24"/>
      <c r="B38" s="133" t="s">
        <v>145</v>
      </c>
      <c r="C38" s="24"/>
      <c r="D38" s="197"/>
      <c r="E38" s="106" t="s">
        <v>66</v>
      </c>
      <c r="F38" s="107" t="s">
        <v>117</v>
      </c>
      <c r="G38" s="170" t="s">
        <v>116</v>
      </c>
      <c r="H38" s="108">
        <v>10</v>
      </c>
      <c r="I38" s="109">
        <f>IF(G38="Kyllä",H38,0)</f>
        <v>0</v>
      </c>
      <c r="AA38" s="15">
        <f>I32+I33+I34+I35+I36+I37+I38+I39+I40+I41+I42</f>
        <v>0</v>
      </c>
    </row>
    <row r="39" spans="1:27" ht="15.75" x14ac:dyDescent="0.25">
      <c r="A39" s="24"/>
      <c r="B39" s="24"/>
      <c r="C39" s="24"/>
      <c r="D39" s="197"/>
      <c r="E39" s="106" t="s">
        <v>67</v>
      </c>
      <c r="F39" s="107" t="s">
        <v>27</v>
      </c>
      <c r="G39" s="170"/>
      <c r="H39" s="108">
        <v>2</v>
      </c>
      <c r="I39" s="109">
        <f>G39*H39</f>
        <v>0</v>
      </c>
      <c r="AA39" s="15">
        <f>SUM(AA33:AA38)</f>
        <v>0</v>
      </c>
    </row>
    <row r="40" spans="1:27" ht="15.75" x14ac:dyDescent="0.25">
      <c r="A40" s="24"/>
      <c r="B40" s="24"/>
      <c r="C40" s="24"/>
      <c r="D40" s="197"/>
      <c r="E40" s="106" t="s">
        <v>68</v>
      </c>
      <c r="F40" s="107" t="s">
        <v>27</v>
      </c>
      <c r="G40" s="170"/>
      <c r="H40" s="108">
        <v>2</v>
      </c>
      <c r="I40" s="109">
        <f>G40*H40</f>
        <v>0</v>
      </c>
    </row>
    <row r="41" spans="1:27" ht="15.75" x14ac:dyDescent="0.25">
      <c r="A41" s="24"/>
      <c r="B41" s="24"/>
      <c r="C41" s="24"/>
      <c r="D41" s="197"/>
      <c r="E41" s="106" t="s">
        <v>69</v>
      </c>
      <c r="F41" s="107" t="s">
        <v>117</v>
      </c>
      <c r="G41" s="170" t="s">
        <v>116</v>
      </c>
      <c r="H41" s="108">
        <v>2</v>
      </c>
      <c r="I41" s="109">
        <f>IF(G41="Kyllä",H41,0)</f>
        <v>0</v>
      </c>
    </row>
    <row r="42" spans="1:27" ht="15.75" x14ac:dyDescent="0.25">
      <c r="A42" s="24"/>
      <c r="B42" s="24"/>
      <c r="C42" s="24"/>
      <c r="D42" s="198"/>
      <c r="E42" s="106" t="s">
        <v>70</v>
      </c>
      <c r="F42" s="107" t="s">
        <v>117</v>
      </c>
      <c r="G42" s="170" t="s">
        <v>116</v>
      </c>
      <c r="H42" s="108">
        <v>10</v>
      </c>
      <c r="I42" s="109">
        <f>IF(G42="Kyllä",H42,0)</f>
        <v>0</v>
      </c>
    </row>
    <row r="43" spans="1:27" ht="15.75" x14ac:dyDescent="0.25">
      <c r="A43" s="24"/>
      <c r="B43" s="24"/>
      <c r="C43" s="24"/>
      <c r="D43" s="82"/>
      <c r="E43" s="82"/>
      <c r="F43" s="82"/>
      <c r="G43" s="83"/>
      <c r="H43" s="82"/>
      <c r="I43" s="84">
        <f>AA39</f>
        <v>0</v>
      </c>
    </row>
    <row r="44" spans="1:27" x14ac:dyDescent="0.25">
      <c r="G44" s="16"/>
    </row>
  </sheetData>
  <sheetProtection sheet="1" objects="1" scenarios="1" formatCells="0" selectLockedCells="1"/>
  <protectedRanges>
    <protectedRange sqref="G3:G42" name="Pintaala tai määrä"/>
  </protectedRanges>
  <mergeCells count="10">
    <mergeCell ref="K22:K25"/>
    <mergeCell ref="D32:D42"/>
    <mergeCell ref="B10:B11"/>
    <mergeCell ref="D3:D8"/>
    <mergeCell ref="D9:D18"/>
    <mergeCell ref="D19:D21"/>
    <mergeCell ref="D22:D25"/>
    <mergeCell ref="D26:D31"/>
    <mergeCell ref="B33:B35"/>
    <mergeCell ref="B36:B37"/>
  </mergeCells>
  <pageMargins left="0.25" right="0.25" top="0.75" bottom="0.75" header="0.3" footer="0.3"/>
  <pageSetup scale="70" fitToWidth="0" orientation="landscape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78FA66-3943-4D89-9028-BF81ABAA4365}">
          <x14:formula1>
            <xm:f>Taustatiedot!$E$33:$E$34</xm:f>
          </x14:formula1>
          <xm:sqref>G36 G38 G41:G42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A64EE-D37A-4A0B-BA46-3D38864E0CAA}">
  <sheetPr>
    <tabColor rgb="FFF6EB61"/>
  </sheetPr>
  <dimension ref="A1:I47"/>
  <sheetViews>
    <sheetView showGridLines="0" zoomScaleNormal="100" workbookViewId="0">
      <selection activeCell="C11" sqref="C11:D11"/>
    </sheetView>
  </sheetViews>
  <sheetFormatPr defaultRowHeight="15" x14ac:dyDescent="0.25"/>
  <cols>
    <col min="1" max="1" width="30.625" customWidth="1"/>
    <col min="2" max="2" width="5.625" customWidth="1"/>
    <col min="3" max="3" width="35.125" customWidth="1"/>
    <col min="4" max="4" width="20.625" customWidth="1"/>
    <col min="5" max="5" width="15.625" customWidth="1"/>
    <col min="6" max="6" width="16" customWidth="1"/>
    <col min="7" max="7" width="9.5" customWidth="1"/>
    <col min="8" max="8" width="16.875" customWidth="1"/>
    <col min="9" max="9" width="10" customWidth="1"/>
  </cols>
  <sheetData>
    <row r="1" spans="1:9" ht="46.5" x14ac:dyDescent="0.25">
      <c r="A1" s="119" t="s">
        <v>139</v>
      </c>
      <c r="B1" s="24"/>
      <c r="C1" s="46" t="s">
        <v>0</v>
      </c>
      <c r="E1" s="99"/>
      <c r="F1" s="57"/>
      <c r="G1" s="24"/>
      <c r="H1" s="57"/>
    </row>
    <row r="2" spans="1:9" ht="20.100000000000001" customHeight="1" x14ac:dyDescent="0.25">
      <c r="A2" s="101" t="s">
        <v>72</v>
      </c>
      <c r="B2" s="24"/>
      <c r="C2" s="141">
        <f>Taustatiedot!B3</f>
        <v>0</v>
      </c>
      <c r="E2" s="24"/>
      <c r="F2" s="24"/>
      <c r="G2" s="24"/>
      <c r="H2" s="57"/>
    </row>
    <row r="3" spans="1:9" ht="20.100000000000001" customHeight="1" x14ac:dyDescent="0.25">
      <c r="A3" s="22"/>
      <c r="B3" s="24"/>
      <c r="C3" s="37"/>
      <c r="D3" s="24"/>
      <c r="E3" s="24"/>
      <c r="F3" s="24"/>
      <c r="G3" s="24"/>
      <c r="H3" s="57"/>
    </row>
    <row r="4" spans="1:9" ht="15.75" x14ac:dyDescent="0.25">
      <c r="A4" s="85" t="s">
        <v>1</v>
      </c>
      <c r="B4" s="24"/>
      <c r="C4" s="100" t="s">
        <v>2</v>
      </c>
      <c r="D4" s="86"/>
      <c r="G4" s="24"/>
    </row>
    <row r="5" spans="1:9" ht="15.75" x14ac:dyDescent="0.25">
      <c r="A5" s="139">
        <f>Taustatiedot!B7</f>
        <v>0</v>
      </c>
      <c r="B5" s="24"/>
      <c r="C5" s="139">
        <f>Taustatiedot!D3</f>
        <v>0</v>
      </c>
      <c r="D5" s="58"/>
      <c r="G5" s="24"/>
    </row>
    <row r="6" spans="1:9" ht="15.75" x14ac:dyDescent="0.25">
      <c r="A6" s="25"/>
      <c r="B6" s="24"/>
      <c r="C6" s="24"/>
      <c r="D6" s="24"/>
      <c r="E6" s="24"/>
      <c r="F6" s="58"/>
      <c r="G6" s="24"/>
      <c r="H6" s="58"/>
    </row>
    <row r="7" spans="1:9" ht="15.75" x14ac:dyDescent="0.25">
      <c r="A7" s="46" t="s">
        <v>4</v>
      </c>
      <c r="B7" s="24"/>
      <c r="C7" s="46" t="s">
        <v>3</v>
      </c>
      <c r="D7" s="24"/>
      <c r="E7" s="24"/>
      <c r="G7" s="24"/>
    </row>
    <row r="8" spans="1:9" ht="15.75" x14ac:dyDescent="0.25">
      <c r="A8" s="140">
        <f>Taustatiedot!D7</f>
        <v>0</v>
      </c>
      <c r="B8" s="24"/>
      <c r="C8" s="140">
        <f>Taustatiedot!B11</f>
        <v>0</v>
      </c>
      <c r="D8" s="24"/>
      <c r="E8" s="24"/>
      <c r="G8" s="24"/>
    </row>
    <row r="9" spans="1:9" ht="15.75" x14ac:dyDescent="0.25">
      <c r="A9" s="37"/>
      <c r="B9" s="24"/>
      <c r="C9" s="58"/>
      <c r="D9" s="24"/>
      <c r="E9" s="24"/>
      <c r="G9" s="24"/>
    </row>
    <row r="10" spans="1:9" ht="15.75" x14ac:dyDescent="0.25">
      <c r="A10" s="102" t="s">
        <v>73</v>
      </c>
      <c r="B10" s="87"/>
      <c r="C10" s="219" t="s">
        <v>121</v>
      </c>
      <c r="D10" s="220"/>
      <c r="E10" s="24"/>
      <c r="H10" s="24"/>
      <c r="I10" s="12"/>
    </row>
    <row r="11" spans="1:9" ht="15.75" x14ac:dyDescent="0.25">
      <c r="A11" s="111" t="s">
        <v>75</v>
      </c>
      <c r="B11" s="87"/>
      <c r="C11" s="221" t="s">
        <v>8</v>
      </c>
      <c r="D11" s="222"/>
      <c r="E11" s="24"/>
      <c r="H11" s="24"/>
      <c r="I11" s="12"/>
    </row>
    <row r="12" spans="1:9" ht="15.75" x14ac:dyDescent="0.25">
      <c r="A12" s="173" t="e">
        <f>Viherkerroin!B15</f>
        <v>#DIV/0!</v>
      </c>
      <c r="B12" s="94"/>
      <c r="C12" s="24"/>
      <c r="D12" s="24"/>
      <c r="E12" s="24"/>
      <c r="F12" s="24"/>
      <c r="G12" s="24"/>
      <c r="H12" s="24"/>
      <c r="I12" s="17"/>
    </row>
    <row r="13" spans="1:9" s="5" customFormat="1" ht="15.75" x14ac:dyDescent="0.25">
      <c r="A13" s="112" t="s">
        <v>5</v>
      </c>
      <c r="B13" s="96"/>
      <c r="C13" s="217" t="s">
        <v>120</v>
      </c>
      <c r="D13" s="218"/>
      <c r="E13" s="54"/>
      <c r="H13" s="54"/>
      <c r="I13" s="17"/>
    </row>
    <row r="14" spans="1:9" ht="15.75" x14ac:dyDescent="0.25">
      <c r="A14" s="174">
        <f>Taustatiedot!D11</f>
        <v>0.8</v>
      </c>
      <c r="B14" s="95"/>
      <c r="C14" s="218"/>
      <c r="D14" s="218"/>
      <c r="E14" s="24"/>
      <c r="H14" s="24"/>
      <c r="I14" s="17"/>
    </row>
    <row r="15" spans="1:9" ht="15.75" x14ac:dyDescent="0.25">
      <c r="A15" s="24"/>
      <c r="B15" s="24"/>
      <c r="C15" s="24"/>
      <c r="D15" s="24"/>
      <c r="E15" s="24"/>
      <c r="H15" s="24"/>
      <c r="I15" s="17"/>
    </row>
    <row r="16" spans="1:9" ht="15.75" x14ac:dyDescent="0.25">
      <c r="A16" s="103" t="s">
        <v>83</v>
      </c>
      <c r="B16" s="97"/>
      <c r="C16" s="223" t="s">
        <v>74</v>
      </c>
      <c r="D16" s="224"/>
      <c r="E16" s="24"/>
      <c r="H16" s="24"/>
      <c r="I16" s="17"/>
    </row>
    <row r="17" spans="1:9" ht="15.75" x14ac:dyDescent="0.25">
      <c r="A17" s="142">
        <f>Viherkerroin!G3+Viherkerroin!G4</f>
        <v>0</v>
      </c>
      <c r="B17" s="96"/>
      <c r="C17" s="225"/>
      <c r="D17" s="226"/>
      <c r="E17" s="24"/>
      <c r="H17" s="24"/>
      <c r="I17" s="17"/>
    </row>
    <row r="18" spans="1:9" ht="15.75" x14ac:dyDescent="0.25">
      <c r="A18" s="24"/>
      <c r="B18" s="24"/>
      <c r="C18" s="59" t="s">
        <v>80</v>
      </c>
      <c r="D18" s="143">
        <f>COUNTIF(Viherkerroin!I3:I8,"&gt;0")</f>
        <v>0</v>
      </c>
      <c r="E18" s="24"/>
      <c r="H18" s="24"/>
      <c r="I18" s="12"/>
    </row>
    <row r="19" spans="1:9" ht="15.75" x14ac:dyDescent="0.25">
      <c r="A19" s="104" t="s">
        <v>135</v>
      </c>
      <c r="B19" s="96"/>
      <c r="C19" s="59" t="s">
        <v>76</v>
      </c>
      <c r="D19" s="143">
        <f>COUNTIF(Viherkerroin!I9:I18,"&gt;0")</f>
        <v>0</v>
      </c>
      <c r="E19" s="24"/>
      <c r="F19" s="134"/>
      <c r="H19" s="24"/>
      <c r="I19" s="12"/>
    </row>
    <row r="20" spans="1:9" ht="15.75" x14ac:dyDescent="0.25">
      <c r="A20" s="227" t="str">
        <f>IF(Taustatiedot!E19="Kyllä",Taustatiedot!D43,"")</f>
        <v/>
      </c>
      <c r="B20" s="98"/>
      <c r="C20" s="59" t="s">
        <v>77</v>
      </c>
      <c r="D20" s="143">
        <f>COUNTIF(Viherkerroin!I19:I21,"&gt;0")</f>
        <v>0</v>
      </c>
      <c r="E20" s="24"/>
      <c r="H20" s="24"/>
    </row>
    <row r="21" spans="1:9" ht="15.75" x14ac:dyDescent="0.25">
      <c r="A21" s="215"/>
      <c r="B21" s="98"/>
      <c r="C21" s="59" t="s">
        <v>78</v>
      </c>
      <c r="D21" s="143">
        <f>COUNTIF(Viherkerroin!I22:I25,"&gt;0")</f>
        <v>0</v>
      </c>
      <c r="E21" s="24"/>
      <c r="H21" s="24"/>
    </row>
    <row r="22" spans="1:9" ht="15.75" x14ac:dyDescent="0.25">
      <c r="A22" s="215"/>
      <c r="B22" s="98"/>
      <c r="C22" s="59" t="s">
        <v>79</v>
      </c>
      <c r="D22" s="143">
        <f>COUNTIF(Viherkerroin!I26:I31,"&gt;0")</f>
        <v>0</v>
      </c>
      <c r="E22" s="24"/>
      <c r="F22" s="55"/>
      <c r="G22" s="24"/>
      <c r="H22" s="24"/>
    </row>
    <row r="23" spans="1:9" ht="15.75" x14ac:dyDescent="0.25">
      <c r="A23" s="215" t="str">
        <f>IF(Taustatiedot!E20="Kyllä",Taustatiedot!D42,"")</f>
        <v/>
      </c>
      <c r="B23" s="98"/>
      <c r="C23" s="59" t="s">
        <v>81</v>
      </c>
      <c r="D23" s="143">
        <f>COUNTIF(Viherkerroin!G32:G42,"Kyllä")+COUNTIF(Viherkerroin!G32:G42,"&gt;0")</f>
        <v>0</v>
      </c>
      <c r="E23" s="24"/>
      <c r="F23" s="55"/>
      <c r="G23" s="24"/>
      <c r="H23" s="24"/>
    </row>
    <row r="24" spans="1:9" ht="15.75" x14ac:dyDescent="0.25">
      <c r="A24" s="216"/>
      <c r="B24" s="98"/>
      <c r="C24" s="59" t="s">
        <v>82</v>
      </c>
      <c r="D24" s="143">
        <f>SUM(D18:D23)</f>
        <v>0</v>
      </c>
      <c r="E24" s="24"/>
      <c r="F24" s="24"/>
      <c r="G24" s="24"/>
      <c r="H24" s="24"/>
    </row>
    <row r="25" spans="1:9" ht="15.75" x14ac:dyDescent="0.25">
      <c r="A25" s="56"/>
      <c r="B25" s="56"/>
      <c r="C25" s="24"/>
      <c r="D25" s="24"/>
      <c r="E25" s="24"/>
      <c r="F25" s="24"/>
      <c r="G25" s="24"/>
      <c r="H25" s="24"/>
    </row>
    <row r="26" spans="1:9" ht="15.75" x14ac:dyDescent="0.25">
      <c r="A26" s="24"/>
      <c r="B26" s="24"/>
      <c r="C26" s="24"/>
      <c r="D26" s="24"/>
      <c r="E26" s="24"/>
      <c r="F26" s="24"/>
      <c r="G26" s="24"/>
      <c r="H26" s="24"/>
    </row>
    <row r="27" spans="1:9" ht="15.75" x14ac:dyDescent="0.25">
      <c r="A27" s="24"/>
      <c r="B27" s="24"/>
      <c r="C27" s="24"/>
      <c r="D27" s="24"/>
      <c r="E27" s="24"/>
      <c r="F27" s="24"/>
      <c r="G27" s="24"/>
      <c r="H27" s="24"/>
    </row>
    <row r="28" spans="1:9" ht="15.75" x14ac:dyDescent="0.25">
      <c r="A28" s="24"/>
      <c r="B28" s="24"/>
      <c r="C28" s="24"/>
      <c r="D28" s="24"/>
      <c r="E28" s="24"/>
      <c r="F28" s="24"/>
      <c r="G28" s="24"/>
      <c r="H28" s="24"/>
    </row>
    <row r="29" spans="1:9" ht="15.75" x14ac:dyDescent="0.25">
      <c r="A29" s="24"/>
      <c r="B29" s="24"/>
      <c r="C29" s="24"/>
      <c r="D29" s="24"/>
      <c r="E29" s="24"/>
      <c r="F29" s="24"/>
      <c r="G29" s="24"/>
      <c r="H29" s="24"/>
    </row>
    <row r="30" spans="1:9" ht="15.75" x14ac:dyDescent="0.25">
      <c r="A30" s="24"/>
      <c r="B30" s="24"/>
      <c r="C30" s="24"/>
      <c r="D30" s="24"/>
      <c r="E30" s="24"/>
      <c r="F30" s="24"/>
      <c r="G30" s="24"/>
      <c r="H30" s="24"/>
    </row>
    <row r="31" spans="1:9" ht="15.75" x14ac:dyDescent="0.25">
      <c r="A31" s="24"/>
      <c r="B31" s="24"/>
      <c r="C31" s="24"/>
      <c r="D31" s="24"/>
      <c r="E31" s="24"/>
      <c r="F31" s="24"/>
      <c r="G31" s="24"/>
      <c r="H31" s="24"/>
    </row>
    <row r="32" spans="1:9" ht="15.75" x14ac:dyDescent="0.25">
      <c r="A32" s="24"/>
      <c r="B32" s="24"/>
      <c r="C32" s="24"/>
      <c r="D32" s="24"/>
      <c r="E32" s="24"/>
      <c r="F32" s="24"/>
      <c r="G32" s="24"/>
      <c r="H32" s="24"/>
    </row>
    <row r="33" spans="1:8" ht="15.75" x14ac:dyDescent="0.25">
      <c r="A33" s="24"/>
      <c r="B33" s="24"/>
      <c r="C33" s="24"/>
      <c r="D33" s="24"/>
      <c r="E33" s="24"/>
      <c r="F33" s="24"/>
      <c r="G33" s="24"/>
      <c r="H33" s="24"/>
    </row>
    <row r="34" spans="1:8" ht="15.75" x14ac:dyDescent="0.25">
      <c r="A34" s="24"/>
      <c r="B34" s="24"/>
      <c r="C34" s="24"/>
      <c r="D34" s="24"/>
      <c r="E34" s="24"/>
      <c r="F34" s="24"/>
      <c r="G34" s="24"/>
      <c r="H34" s="24"/>
    </row>
    <row r="35" spans="1:8" ht="15.75" x14ac:dyDescent="0.25">
      <c r="A35" s="24"/>
      <c r="B35" s="24"/>
      <c r="C35" s="24"/>
      <c r="D35" s="24"/>
      <c r="E35" s="24"/>
      <c r="F35" s="24"/>
      <c r="G35" s="24"/>
      <c r="H35" s="24"/>
    </row>
    <row r="36" spans="1:8" ht="15.75" x14ac:dyDescent="0.25">
      <c r="A36" s="24"/>
      <c r="B36" s="24"/>
      <c r="C36" s="24"/>
      <c r="D36" s="24"/>
      <c r="E36" s="24"/>
      <c r="G36" s="24"/>
      <c r="H36" s="24"/>
    </row>
    <row r="37" spans="1:8" ht="15.75" x14ac:dyDescent="0.25">
      <c r="A37" s="24"/>
      <c r="B37" s="24"/>
      <c r="C37" s="24"/>
      <c r="D37" s="24"/>
      <c r="E37" s="24"/>
      <c r="F37" s="24"/>
      <c r="G37" s="24"/>
      <c r="H37" s="24"/>
    </row>
    <row r="38" spans="1:8" ht="15.75" x14ac:dyDescent="0.25">
      <c r="A38" s="24"/>
      <c r="B38" s="24"/>
      <c r="C38" s="24"/>
      <c r="D38" s="24"/>
      <c r="E38" s="24"/>
      <c r="F38" s="24"/>
      <c r="G38" s="24"/>
      <c r="H38" s="24"/>
    </row>
    <row r="39" spans="1:8" ht="15.75" x14ac:dyDescent="0.25">
      <c r="A39" s="24"/>
      <c r="B39" s="24"/>
      <c r="C39" s="24"/>
      <c r="D39" s="24"/>
      <c r="E39" s="24"/>
      <c r="F39" s="24"/>
      <c r="G39" s="24"/>
      <c r="H39" s="24"/>
    </row>
    <row r="40" spans="1:8" ht="15.75" x14ac:dyDescent="0.25">
      <c r="A40" s="24"/>
      <c r="B40" s="24"/>
      <c r="C40" s="24"/>
      <c r="D40" s="24"/>
      <c r="E40" s="24"/>
      <c r="F40" s="24"/>
      <c r="G40" s="24"/>
      <c r="H40" s="24"/>
    </row>
    <row r="41" spans="1:8" ht="15.75" x14ac:dyDescent="0.25">
      <c r="A41" s="24"/>
      <c r="B41" s="24"/>
      <c r="C41" s="24"/>
      <c r="D41" s="24"/>
      <c r="E41" s="24"/>
      <c r="F41" s="24"/>
      <c r="G41" s="24"/>
      <c r="H41" s="24"/>
    </row>
    <row r="42" spans="1:8" ht="15.75" x14ac:dyDescent="0.25">
      <c r="A42" s="24"/>
      <c r="B42" s="24"/>
      <c r="C42" s="24"/>
      <c r="D42" s="24"/>
      <c r="E42" s="24"/>
      <c r="F42" s="24"/>
      <c r="G42" s="24"/>
      <c r="H42" s="24"/>
    </row>
    <row r="43" spans="1:8" ht="15.75" x14ac:dyDescent="0.25">
      <c r="A43" s="24"/>
      <c r="B43" s="24"/>
      <c r="C43" s="24"/>
      <c r="D43" s="24"/>
      <c r="E43" s="24"/>
      <c r="F43" s="24"/>
      <c r="G43" s="24"/>
      <c r="H43" s="24"/>
    </row>
    <row r="44" spans="1:8" ht="15.75" x14ac:dyDescent="0.25">
      <c r="A44" s="24"/>
      <c r="B44" s="24"/>
      <c r="C44" s="24"/>
      <c r="D44" s="24"/>
      <c r="E44" s="24"/>
      <c r="F44" s="24"/>
      <c r="G44" s="24"/>
      <c r="H44" s="24"/>
    </row>
    <row r="45" spans="1:8" ht="15.75" x14ac:dyDescent="0.25">
      <c r="A45" s="24"/>
      <c r="B45" s="24"/>
      <c r="C45" s="24"/>
      <c r="D45" s="24"/>
      <c r="E45" s="24"/>
      <c r="F45" s="24"/>
      <c r="G45" s="24"/>
      <c r="H45" s="24"/>
    </row>
    <row r="46" spans="1:8" ht="15.75" x14ac:dyDescent="0.25">
      <c r="A46" s="24"/>
      <c r="B46" s="24"/>
      <c r="C46" s="24"/>
      <c r="D46" s="24"/>
      <c r="E46" s="24"/>
      <c r="F46" s="24"/>
      <c r="G46" s="24"/>
      <c r="H46" s="24"/>
    </row>
    <row r="47" spans="1:8" ht="15.75" x14ac:dyDescent="0.25">
      <c r="A47" s="24"/>
      <c r="B47" s="24"/>
      <c r="C47" s="24"/>
      <c r="D47" s="24"/>
      <c r="E47" s="24"/>
      <c r="F47" s="24"/>
      <c r="G47" s="24"/>
      <c r="H47" s="24"/>
    </row>
  </sheetData>
  <sheetProtection sheet="1" scenarios="1" formatCells="0" selectLockedCells="1"/>
  <protectedRanges>
    <protectedRange sqref="C11" name="Maankäyttöalue"/>
  </protectedRanges>
  <mergeCells count="6">
    <mergeCell ref="A23:A24"/>
    <mergeCell ref="C13:D14"/>
    <mergeCell ref="C10:D10"/>
    <mergeCell ref="C11:D11"/>
    <mergeCell ref="C16:D17"/>
    <mergeCell ref="A20:A22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16BA78-90CF-4E5F-84F9-4938B1ADA83E}">
          <x14:formula1>
            <xm:f>Taustatiedot!$D$36:$D$40</xm:f>
          </x14:formula1>
          <xm:sqref>C11:D11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24BD-8CA9-4167-B1D5-8352C671E90D}">
  <sheetPr>
    <tabColor theme="0"/>
    <pageSetUpPr fitToPage="1"/>
  </sheetPr>
  <dimension ref="A1:M45"/>
  <sheetViews>
    <sheetView showGridLines="0" workbookViewId="0">
      <selection activeCell="D2" sqref="D2"/>
    </sheetView>
  </sheetViews>
  <sheetFormatPr defaultRowHeight="15" x14ac:dyDescent="0.25"/>
  <cols>
    <col min="1" max="1" width="4.5" customWidth="1"/>
    <col min="2" max="2" width="23.5" customWidth="1"/>
    <col min="3" max="3" width="101.5" customWidth="1"/>
    <col min="4" max="4" width="19.5" customWidth="1"/>
    <col min="5" max="5" width="15.375" customWidth="1"/>
    <col min="6" max="6" width="12.125" customWidth="1"/>
    <col min="7" max="9" width="14.625" customWidth="1"/>
    <col min="10" max="10" width="8.625" customWidth="1"/>
    <col min="11" max="11" width="28.625" customWidth="1"/>
    <col min="12" max="12" width="22.5" customWidth="1"/>
    <col min="13" max="13" width="23.5" customWidth="1"/>
  </cols>
  <sheetData>
    <row r="1" spans="1:13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13" ht="15.75" x14ac:dyDescent="0.25">
      <c r="A2" s="24"/>
      <c r="B2" s="232" t="s">
        <v>109</v>
      </c>
      <c r="C2" s="232"/>
      <c r="D2" s="24"/>
      <c r="E2" s="24"/>
      <c r="F2" s="24"/>
      <c r="G2" s="24"/>
      <c r="H2" s="24"/>
      <c r="I2" s="24"/>
    </row>
    <row r="3" spans="1:13" ht="15.75" x14ac:dyDescent="0.25">
      <c r="A3" s="24"/>
      <c r="B3" s="233" t="s">
        <v>140</v>
      </c>
      <c r="C3" s="233"/>
      <c r="D3" s="24"/>
      <c r="E3" s="24"/>
      <c r="F3" s="24"/>
      <c r="G3" s="24"/>
      <c r="H3" s="24"/>
      <c r="I3" s="24"/>
    </row>
    <row r="4" spans="1:13" ht="15.75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3" ht="31.5" x14ac:dyDescent="0.25">
      <c r="A5" s="24"/>
      <c r="B5" s="50" t="s">
        <v>16</v>
      </c>
      <c r="C5" s="105" t="s">
        <v>17</v>
      </c>
      <c r="D5" s="51" t="s">
        <v>85</v>
      </c>
      <c r="E5" s="51" t="s">
        <v>86</v>
      </c>
      <c r="F5" s="51" t="s">
        <v>87</v>
      </c>
      <c r="G5" s="51" t="s">
        <v>88</v>
      </c>
      <c r="H5" s="51" t="s">
        <v>141</v>
      </c>
      <c r="I5" s="51" t="s">
        <v>142</v>
      </c>
      <c r="K5" s="231" t="s">
        <v>90</v>
      </c>
      <c r="L5" s="231"/>
      <c r="M5" s="231"/>
    </row>
    <row r="6" spans="1:13" ht="15.75" x14ac:dyDescent="0.25">
      <c r="A6" s="24"/>
      <c r="B6" s="201" t="s">
        <v>20</v>
      </c>
      <c r="C6" s="88" t="s">
        <v>21</v>
      </c>
      <c r="D6" s="144">
        <v>81</v>
      </c>
      <c r="E6" s="144">
        <v>86</v>
      </c>
      <c r="F6" s="144">
        <v>90</v>
      </c>
      <c r="G6" s="144">
        <v>70</v>
      </c>
      <c r="H6" s="145">
        <f>(D6+E6+F6+G6)*0.6/4</f>
        <v>49.05</v>
      </c>
      <c r="I6" s="146">
        <v>57</v>
      </c>
      <c r="K6" s="129" t="s">
        <v>91</v>
      </c>
      <c r="L6" s="131" t="s">
        <v>92</v>
      </c>
      <c r="M6" s="130" t="s">
        <v>93</v>
      </c>
    </row>
    <row r="7" spans="1:13" ht="15.75" x14ac:dyDescent="0.25">
      <c r="A7" s="24"/>
      <c r="B7" s="201"/>
      <c r="C7" s="89" t="s">
        <v>23</v>
      </c>
      <c r="D7" s="144">
        <v>67</v>
      </c>
      <c r="E7" s="144">
        <v>61</v>
      </c>
      <c r="F7" s="144">
        <v>64</v>
      </c>
      <c r="G7" s="144">
        <v>51</v>
      </c>
      <c r="H7" s="145">
        <f t="shared" ref="H7:H23" si="0">(D7+E7+F7+G7)*0.6/4</f>
        <v>36.449999999999996</v>
      </c>
      <c r="I7" s="146">
        <v>43.2</v>
      </c>
      <c r="K7" s="49" t="s">
        <v>94</v>
      </c>
      <c r="L7" s="49" t="s">
        <v>99</v>
      </c>
      <c r="M7" s="49" t="s">
        <v>105</v>
      </c>
    </row>
    <row r="8" spans="1:13" ht="15.75" x14ac:dyDescent="0.25">
      <c r="A8" s="24"/>
      <c r="B8" s="201"/>
      <c r="C8" s="89" t="s">
        <v>24</v>
      </c>
      <c r="D8" s="144">
        <v>3.7</v>
      </c>
      <c r="E8" s="144">
        <v>2.7</v>
      </c>
      <c r="F8" s="144">
        <v>3.2</v>
      </c>
      <c r="G8" s="144">
        <v>2.8</v>
      </c>
      <c r="H8" s="145">
        <f t="shared" si="0"/>
        <v>1.8600000000000003</v>
      </c>
      <c r="I8" s="146">
        <v>2.2999999999999998</v>
      </c>
      <c r="K8" s="49" t="s">
        <v>95</v>
      </c>
      <c r="L8" s="49" t="s">
        <v>100</v>
      </c>
      <c r="M8" s="49"/>
    </row>
    <row r="9" spans="1:13" ht="15.75" x14ac:dyDescent="0.25">
      <c r="A9" s="24"/>
      <c r="B9" s="201"/>
      <c r="C9" s="89" t="s">
        <v>25</v>
      </c>
      <c r="D9" s="144">
        <v>4.5</v>
      </c>
      <c r="E9" s="144">
        <v>2.7</v>
      </c>
      <c r="F9" s="144">
        <v>3.7</v>
      </c>
      <c r="G9" s="144">
        <v>3.9</v>
      </c>
      <c r="H9" s="145">
        <f t="shared" si="0"/>
        <v>2.2200000000000002</v>
      </c>
      <c r="I9" s="146">
        <v>2.6</v>
      </c>
      <c r="K9" s="49" t="s">
        <v>96</v>
      </c>
      <c r="L9" s="49" t="s">
        <v>101</v>
      </c>
      <c r="M9" s="49" t="s">
        <v>106</v>
      </c>
    </row>
    <row r="10" spans="1:13" ht="15.75" x14ac:dyDescent="0.25">
      <c r="A10" s="24"/>
      <c r="B10" s="201"/>
      <c r="C10" s="89" t="s">
        <v>26</v>
      </c>
      <c r="D10" s="144">
        <v>3</v>
      </c>
      <c r="E10" s="144">
        <v>2.2000000000000002</v>
      </c>
      <c r="F10" s="144">
        <v>2.7</v>
      </c>
      <c r="G10" s="144">
        <v>2.5</v>
      </c>
      <c r="H10" s="145">
        <f t="shared" si="0"/>
        <v>1.56</v>
      </c>
      <c r="I10" s="146">
        <v>2</v>
      </c>
      <c r="K10" s="49" t="s">
        <v>97</v>
      </c>
      <c r="L10" s="49" t="s">
        <v>102</v>
      </c>
      <c r="M10" s="49"/>
    </row>
    <row r="11" spans="1:13" ht="15.75" x14ac:dyDescent="0.25">
      <c r="A11" s="24"/>
      <c r="B11" s="202"/>
      <c r="C11" s="89" t="s">
        <v>28</v>
      </c>
      <c r="D11" s="144">
        <v>3</v>
      </c>
      <c r="E11" s="144">
        <v>1.5</v>
      </c>
      <c r="F11" s="144">
        <v>3.9</v>
      </c>
      <c r="G11" s="144">
        <v>0.8</v>
      </c>
      <c r="H11" s="145">
        <f t="shared" si="0"/>
        <v>1.3800000000000001</v>
      </c>
      <c r="I11" s="146">
        <v>1.7</v>
      </c>
      <c r="K11" s="49" t="s">
        <v>98</v>
      </c>
      <c r="L11" s="49" t="s">
        <v>103</v>
      </c>
      <c r="M11" s="49" t="s">
        <v>107</v>
      </c>
    </row>
    <row r="12" spans="1:13" ht="15.75" x14ac:dyDescent="0.25">
      <c r="A12" s="24"/>
      <c r="B12" s="203" t="s">
        <v>29</v>
      </c>
      <c r="C12" s="90" t="s">
        <v>30</v>
      </c>
      <c r="D12" s="147">
        <v>80</v>
      </c>
      <c r="E12" s="147">
        <v>82</v>
      </c>
      <c r="F12" s="147">
        <v>89</v>
      </c>
      <c r="G12" s="147">
        <v>71</v>
      </c>
      <c r="H12" s="148">
        <f t="shared" si="0"/>
        <v>48.3</v>
      </c>
      <c r="I12" s="149">
        <v>51.5</v>
      </c>
      <c r="K12" s="49"/>
      <c r="L12" s="49" t="s">
        <v>104</v>
      </c>
      <c r="M12" s="49"/>
    </row>
    <row r="13" spans="1:13" ht="15.75" x14ac:dyDescent="0.25">
      <c r="A13" s="24"/>
      <c r="B13" s="204"/>
      <c r="C13" s="90" t="s">
        <v>32</v>
      </c>
      <c r="D13" s="147">
        <v>68</v>
      </c>
      <c r="E13" s="147">
        <v>59</v>
      </c>
      <c r="F13" s="147">
        <v>62</v>
      </c>
      <c r="G13" s="147">
        <v>52</v>
      </c>
      <c r="H13" s="148">
        <f t="shared" si="0"/>
        <v>36.15</v>
      </c>
      <c r="I13" s="149">
        <v>37.5</v>
      </c>
    </row>
    <row r="14" spans="1:13" ht="15.75" x14ac:dyDescent="0.25">
      <c r="A14" s="24"/>
      <c r="B14" s="204"/>
      <c r="C14" s="90" t="s">
        <v>33</v>
      </c>
      <c r="D14" s="147">
        <v>3.3</v>
      </c>
      <c r="E14" s="147">
        <v>2.9</v>
      </c>
      <c r="F14" s="147">
        <v>3</v>
      </c>
      <c r="G14" s="147">
        <v>2.8</v>
      </c>
      <c r="H14" s="148">
        <f t="shared" si="0"/>
        <v>1.7999999999999998</v>
      </c>
      <c r="I14" s="149">
        <v>2.1</v>
      </c>
    </row>
    <row r="15" spans="1:13" ht="15.75" x14ac:dyDescent="0.25">
      <c r="A15" s="24"/>
      <c r="B15" s="204"/>
      <c r="C15" s="90" t="s">
        <v>34</v>
      </c>
      <c r="D15" s="147">
        <v>3</v>
      </c>
      <c r="E15" s="147">
        <v>2.5</v>
      </c>
      <c r="F15" s="147">
        <v>3</v>
      </c>
      <c r="G15" s="147">
        <v>2.6</v>
      </c>
      <c r="H15" s="148">
        <f t="shared" si="0"/>
        <v>1.6649999999999998</v>
      </c>
      <c r="I15" s="149">
        <v>2</v>
      </c>
    </row>
    <row r="16" spans="1:13" ht="15.75" x14ac:dyDescent="0.25">
      <c r="A16" s="24"/>
      <c r="B16" s="204"/>
      <c r="C16" s="90" t="s">
        <v>35</v>
      </c>
      <c r="D16" s="147">
        <v>3</v>
      </c>
      <c r="E16" s="147">
        <v>2.5</v>
      </c>
      <c r="F16" s="147">
        <v>3.3</v>
      </c>
      <c r="G16" s="147">
        <v>2.2999999999999998</v>
      </c>
      <c r="H16" s="148">
        <f t="shared" si="0"/>
        <v>1.6650000000000003</v>
      </c>
      <c r="I16" s="149">
        <v>2</v>
      </c>
    </row>
    <row r="17" spans="1:9" ht="15.75" x14ac:dyDescent="0.25">
      <c r="A17" s="24"/>
      <c r="B17" s="204"/>
      <c r="C17" s="90" t="s">
        <v>38</v>
      </c>
      <c r="D17" s="147">
        <v>3.2</v>
      </c>
      <c r="E17" s="147">
        <v>1.8</v>
      </c>
      <c r="F17" s="147">
        <v>2.8</v>
      </c>
      <c r="G17" s="147">
        <v>2</v>
      </c>
      <c r="H17" s="148">
        <f t="shared" si="0"/>
        <v>1.47</v>
      </c>
      <c r="I17" s="149">
        <v>2.1</v>
      </c>
    </row>
    <row r="18" spans="1:9" ht="15.75" x14ac:dyDescent="0.25">
      <c r="A18" s="24"/>
      <c r="B18" s="204"/>
      <c r="C18" s="90" t="s">
        <v>39</v>
      </c>
      <c r="D18" s="147">
        <v>2.5</v>
      </c>
      <c r="E18" s="147">
        <v>2.2000000000000002</v>
      </c>
      <c r="F18" s="147">
        <v>3.3</v>
      </c>
      <c r="G18" s="147">
        <v>1.5</v>
      </c>
      <c r="H18" s="148">
        <f t="shared" si="0"/>
        <v>1.425</v>
      </c>
      <c r="I18" s="149">
        <v>2</v>
      </c>
    </row>
    <row r="19" spans="1:9" ht="15.75" x14ac:dyDescent="0.25">
      <c r="A19" s="24"/>
      <c r="B19" s="204"/>
      <c r="C19" s="90" t="s">
        <v>40</v>
      </c>
      <c r="D19" s="147">
        <v>1.3</v>
      </c>
      <c r="E19" s="147">
        <v>1.6</v>
      </c>
      <c r="F19" s="147">
        <v>2</v>
      </c>
      <c r="G19" s="147">
        <v>2.5</v>
      </c>
      <c r="H19" s="148">
        <f t="shared" si="0"/>
        <v>1.1100000000000001</v>
      </c>
      <c r="I19" s="149">
        <v>1.4</v>
      </c>
    </row>
    <row r="20" spans="1:9" ht="15.75" x14ac:dyDescent="0.25">
      <c r="A20" s="24"/>
      <c r="B20" s="204"/>
      <c r="C20" s="90" t="s">
        <v>41</v>
      </c>
      <c r="D20" s="147">
        <v>4.5999999999999996</v>
      </c>
      <c r="E20" s="147">
        <v>2.4</v>
      </c>
      <c r="F20" s="147">
        <v>4.0999999999999996</v>
      </c>
      <c r="G20" s="147">
        <v>3.2</v>
      </c>
      <c r="H20" s="148">
        <f t="shared" si="0"/>
        <v>2.145</v>
      </c>
      <c r="I20" s="149">
        <v>2.5</v>
      </c>
    </row>
    <row r="21" spans="1:9" ht="15.75" x14ac:dyDescent="0.25">
      <c r="A21" s="24"/>
      <c r="B21" s="205"/>
      <c r="C21" s="90" t="s">
        <v>42</v>
      </c>
      <c r="D21" s="147">
        <v>3.1</v>
      </c>
      <c r="E21" s="147">
        <v>2.4</v>
      </c>
      <c r="F21" s="147">
        <v>3.5</v>
      </c>
      <c r="G21" s="147">
        <v>2.6</v>
      </c>
      <c r="H21" s="148">
        <f t="shared" si="0"/>
        <v>1.74</v>
      </c>
      <c r="I21" s="149">
        <v>2</v>
      </c>
    </row>
    <row r="22" spans="1:9" ht="15.75" x14ac:dyDescent="0.25">
      <c r="A22" s="24"/>
      <c r="B22" s="206" t="s">
        <v>43</v>
      </c>
      <c r="C22" s="91" t="s">
        <v>44</v>
      </c>
      <c r="D22" s="150">
        <v>1.5</v>
      </c>
      <c r="E22" s="151">
        <v>1.1000000000000001</v>
      </c>
      <c r="F22" s="151">
        <v>1.7</v>
      </c>
      <c r="G22" s="151">
        <v>3.5</v>
      </c>
      <c r="H22" s="152">
        <f t="shared" si="0"/>
        <v>1.17</v>
      </c>
      <c r="I22" s="153">
        <v>1.5</v>
      </c>
    </row>
    <row r="23" spans="1:9" ht="15.75" x14ac:dyDescent="0.25">
      <c r="A23" s="24"/>
      <c r="B23" s="207"/>
      <c r="C23" s="91" t="s">
        <v>45</v>
      </c>
      <c r="D23" s="151">
        <v>1.1000000000000001</v>
      </c>
      <c r="E23" s="151">
        <v>0.9</v>
      </c>
      <c r="F23" s="151">
        <v>1.7</v>
      </c>
      <c r="G23" s="151">
        <v>2.5</v>
      </c>
      <c r="H23" s="152">
        <f t="shared" si="0"/>
        <v>0.92999999999999994</v>
      </c>
      <c r="I23" s="153">
        <v>1.2</v>
      </c>
    </row>
    <row r="24" spans="1:9" ht="15.75" x14ac:dyDescent="0.25">
      <c r="A24" s="24"/>
      <c r="B24" s="208"/>
      <c r="C24" s="91" t="s">
        <v>46</v>
      </c>
      <c r="D24" s="151">
        <v>0</v>
      </c>
      <c r="E24" s="151">
        <v>0</v>
      </c>
      <c r="F24" s="151">
        <v>0</v>
      </c>
      <c r="G24" s="151">
        <v>0</v>
      </c>
      <c r="H24" s="152">
        <v>0</v>
      </c>
      <c r="I24" s="153">
        <v>0</v>
      </c>
    </row>
    <row r="25" spans="1:9" ht="15.75" x14ac:dyDescent="0.25">
      <c r="A25" s="24"/>
      <c r="B25" s="228" t="s">
        <v>47</v>
      </c>
      <c r="C25" s="92" t="s">
        <v>48</v>
      </c>
      <c r="D25" s="154">
        <v>2.6</v>
      </c>
      <c r="E25" s="154">
        <v>2.5</v>
      </c>
      <c r="F25" s="154">
        <v>3.3</v>
      </c>
      <c r="G25" s="154">
        <v>3.1</v>
      </c>
      <c r="H25" s="155">
        <f t="shared" ref="H25:H34" si="1">(D25+E25+F25+G25)*0.6/4</f>
        <v>1.7249999999999996</v>
      </c>
      <c r="I25" s="156">
        <v>2</v>
      </c>
    </row>
    <row r="26" spans="1:9" ht="15.75" x14ac:dyDescent="0.25">
      <c r="A26" s="24"/>
      <c r="B26" s="229"/>
      <c r="C26" s="92" t="s">
        <v>49</v>
      </c>
      <c r="D26" s="154">
        <v>3.5</v>
      </c>
      <c r="E26" s="154">
        <v>2.9</v>
      </c>
      <c r="F26" s="154">
        <v>3.1</v>
      </c>
      <c r="G26" s="154">
        <v>3.3</v>
      </c>
      <c r="H26" s="155">
        <f t="shared" si="1"/>
        <v>1.92</v>
      </c>
      <c r="I26" s="156">
        <v>2.2999999999999998</v>
      </c>
    </row>
    <row r="27" spans="1:9" ht="15.75" x14ac:dyDescent="0.25">
      <c r="A27" s="24"/>
      <c r="B27" s="229"/>
      <c r="C27" s="92" t="s">
        <v>50</v>
      </c>
      <c r="D27" s="154">
        <v>3.5</v>
      </c>
      <c r="E27" s="154">
        <v>3.2</v>
      </c>
      <c r="F27" s="154">
        <v>3.4</v>
      </c>
      <c r="G27" s="154">
        <v>3.9</v>
      </c>
      <c r="H27" s="155">
        <f t="shared" si="1"/>
        <v>2.1</v>
      </c>
      <c r="I27" s="156">
        <v>2.5</v>
      </c>
    </row>
    <row r="28" spans="1:9" ht="15.75" x14ac:dyDescent="0.25">
      <c r="A28" s="24"/>
      <c r="B28" s="230"/>
      <c r="C28" s="92" t="s">
        <v>51</v>
      </c>
      <c r="D28" s="154">
        <v>2.8</v>
      </c>
      <c r="E28" s="154">
        <v>2.8</v>
      </c>
      <c r="F28" s="154">
        <v>3.6</v>
      </c>
      <c r="G28" s="154">
        <v>2</v>
      </c>
      <c r="H28" s="155">
        <f t="shared" si="1"/>
        <v>1.68</v>
      </c>
      <c r="I28" s="156">
        <v>2.1</v>
      </c>
    </row>
    <row r="29" spans="1:9" ht="15.75" x14ac:dyDescent="0.25">
      <c r="A29" s="24"/>
      <c r="B29" s="212" t="s">
        <v>52</v>
      </c>
      <c r="C29" s="93" t="s">
        <v>53</v>
      </c>
      <c r="D29" s="157">
        <v>2.9</v>
      </c>
      <c r="E29" s="157">
        <v>2.2000000000000002</v>
      </c>
      <c r="F29" s="157">
        <v>3.2</v>
      </c>
      <c r="G29" s="157">
        <v>4</v>
      </c>
      <c r="H29" s="158">
        <f t="shared" si="1"/>
        <v>1.845</v>
      </c>
      <c r="I29" s="159">
        <v>2.2000000000000002</v>
      </c>
    </row>
    <row r="30" spans="1:9" ht="15.75" x14ac:dyDescent="0.25">
      <c r="A30" s="24"/>
      <c r="B30" s="213"/>
      <c r="C30" s="93" t="s">
        <v>54</v>
      </c>
      <c r="D30" s="157">
        <v>2.1</v>
      </c>
      <c r="E30" s="157">
        <v>1.8</v>
      </c>
      <c r="F30" s="157">
        <v>3</v>
      </c>
      <c r="G30" s="157">
        <v>3.8</v>
      </c>
      <c r="H30" s="158">
        <f t="shared" si="1"/>
        <v>1.6049999999999998</v>
      </c>
      <c r="I30" s="159">
        <v>2</v>
      </c>
    </row>
    <row r="31" spans="1:9" ht="15.75" x14ac:dyDescent="0.25">
      <c r="A31" s="24"/>
      <c r="B31" s="213"/>
      <c r="C31" s="93" t="s">
        <v>55</v>
      </c>
      <c r="D31" s="157">
        <v>1.3</v>
      </c>
      <c r="E31" s="157">
        <v>1.1000000000000001</v>
      </c>
      <c r="F31" s="157">
        <v>2</v>
      </c>
      <c r="G31" s="157">
        <v>3.5</v>
      </c>
      <c r="H31" s="158">
        <f t="shared" si="1"/>
        <v>1.1850000000000001</v>
      </c>
      <c r="I31" s="159">
        <v>1.6</v>
      </c>
    </row>
    <row r="32" spans="1:9" ht="15.75" x14ac:dyDescent="0.25">
      <c r="A32" s="24"/>
      <c r="B32" s="213"/>
      <c r="C32" s="93" t="s">
        <v>56</v>
      </c>
      <c r="D32" s="157">
        <v>3.4</v>
      </c>
      <c r="E32" s="157">
        <v>2.7</v>
      </c>
      <c r="F32" s="157">
        <v>3.7</v>
      </c>
      <c r="G32" s="157">
        <v>4.3</v>
      </c>
      <c r="H32" s="158">
        <f t="shared" si="1"/>
        <v>2.1150000000000002</v>
      </c>
      <c r="I32" s="159">
        <v>2.2999999999999998</v>
      </c>
    </row>
    <row r="33" spans="1:9" ht="15.75" x14ac:dyDescent="0.25">
      <c r="A33" s="24"/>
      <c r="B33" s="213"/>
      <c r="C33" s="93" t="s">
        <v>57</v>
      </c>
      <c r="D33" s="157">
        <v>1.6</v>
      </c>
      <c r="E33" s="157">
        <v>1.5</v>
      </c>
      <c r="F33" s="157">
        <v>2.6</v>
      </c>
      <c r="G33" s="157">
        <v>3.6</v>
      </c>
      <c r="H33" s="158">
        <f t="shared" si="1"/>
        <v>1.395</v>
      </c>
      <c r="I33" s="159">
        <v>1.8</v>
      </c>
    </row>
    <row r="34" spans="1:9" ht="15.75" x14ac:dyDescent="0.25">
      <c r="A34" s="24"/>
      <c r="B34" s="214"/>
      <c r="C34" s="93" t="s">
        <v>58</v>
      </c>
      <c r="D34" s="157">
        <v>4.4000000000000004</v>
      </c>
      <c r="E34" s="157">
        <v>3.3</v>
      </c>
      <c r="F34" s="157">
        <v>4.4000000000000004</v>
      </c>
      <c r="G34" s="157">
        <v>4.5</v>
      </c>
      <c r="H34" s="158">
        <f t="shared" si="1"/>
        <v>2.4900000000000002</v>
      </c>
      <c r="I34" s="159">
        <v>2.7</v>
      </c>
    </row>
    <row r="35" spans="1:9" ht="31.5" x14ac:dyDescent="0.25">
      <c r="A35" s="24"/>
      <c r="B35" s="196" t="s">
        <v>59</v>
      </c>
      <c r="C35" s="116" t="s">
        <v>60</v>
      </c>
      <c r="D35" s="160">
        <v>2</v>
      </c>
      <c r="E35" s="160">
        <v>1.7</v>
      </c>
      <c r="F35" s="160">
        <v>1.7</v>
      </c>
      <c r="G35" s="160">
        <v>3.5</v>
      </c>
      <c r="H35" s="161">
        <v>5</v>
      </c>
      <c r="I35" s="162">
        <v>5</v>
      </c>
    </row>
    <row r="36" spans="1:9" ht="15.75" x14ac:dyDescent="0.25">
      <c r="A36" s="24"/>
      <c r="B36" s="197"/>
      <c r="C36" s="117" t="s">
        <v>61</v>
      </c>
      <c r="D36" s="160">
        <v>2.7</v>
      </c>
      <c r="E36" s="160">
        <v>3.7</v>
      </c>
      <c r="F36" s="160">
        <v>3.8</v>
      </c>
      <c r="G36" s="160">
        <v>2.8</v>
      </c>
      <c r="H36" s="161">
        <v>10</v>
      </c>
      <c r="I36" s="162">
        <v>10</v>
      </c>
    </row>
    <row r="37" spans="1:9" ht="15.75" x14ac:dyDescent="0.25">
      <c r="A37" s="24"/>
      <c r="B37" s="197"/>
      <c r="C37" s="117" t="s">
        <v>62</v>
      </c>
      <c r="D37" s="160">
        <v>2.5</v>
      </c>
      <c r="E37" s="160">
        <v>2.5</v>
      </c>
      <c r="F37" s="160">
        <v>2.8</v>
      </c>
      <c r="G37" s="160">
        <v>2.2000000000000002</v>
      </c>
      <c r="H37" s="161">
        <v>10</v>
      </c>
      <c r="I37" s="162">
        <v>10</v>
      </c>
    </row>
    <row r="38" spans="1:9" ht="15.75" x14ac:dyDescent="0.25">
      <c r="A38" s="24"/>
      <c r="B38" s="197"/>
      <c r="C38" s="117" t="s">
        <v>63</v>
      </c>
      <c r="D38" s="160">
        <v>3</v>
      </c>
      <c r="E38" s="160">
        <v>2.5</v>
      </c>
      <c r="F38" s="160">
        <v>3.2</v>
      </c>
      <c r="G38" s="160">
        <v>2.4</v>
      </c>
      <c r="H38" s="161">
        <v>10</v>
      </c>
      <c r="I38" s="162">
        <v>10</v>
      </c>
    </row>
    <row r="39" spans="1:9" ht="15.75" x14ac:dyDescent="0.25">
      <c r="A39" s="24"/>
      <c r="B39" s="197"/>
      <c r="C39" s="117" t="s">
        <v>137</v>
      </c>
      <c r="D39" s="160">
        <v>4.5</v>
      </c>
      <c r="E39" s="160">
        <v>3.3</v>
      </c>
      <c r="F39" s="160">
        <v>3.7</v>
      </c>
      <c r="G39" s="160">
        <v>3.5</v>
      </c>
      <c r="H39" s="161">
        <v>10</v>
      </c>
      <c r="I39" s="162">
        <v>10</v>
      </c>
    </row>
    <row r="40" spans="1:9" ht="15.75" x14ac:dyDescent="0.25">
      <c r="A40" s="24"/>
      <c r="B40" s="197"/>
      <c r="C40" s="117" t="s">
        <v>65</v>
      </c>
      <c r="D40" s="160">
        <v>4.4000000000000004</v>
      </c>
      <c r="E40" s="160">
        <v>1.4</v>
      </c>
      <c r="F40" s="160">
        <v>2.7</v>
      </c>
      <c r="G40" s="160">
        <v>1.1000000000000001</v>
      </c>
      <c r="H40" s="161">
        <v>5</v>
      </c>
      <c r="I40" s="162">
        <v>5</v>
      </c>
    </row>
    <row r="41" spans="1:9" ht="15.75" x14ac:dyDescent="0.25">
      <c r="A41" s="24"/>
      <c r="B41" s="197"/>
      <c r="C41" s="116" t="s">
        <v>66</v>
      </c>
      <c r="D41" s="160">
        <v>4.5999999999999996</v>
      </c>
      <c r="E41" s="160">
        <v>2.7</v>
      </c>
      <c r="F41" s="160">
        <v>3.9</v>
      </c>
      <c r="G41" s="160">
        <v>2.6</v>
      </c>
      <c r="H41" s="161">
        <v>10</v>
      </c>
      <c r="I41" s="162">
        <v>10</v>
      </c>
    </row>
    <row r="42" spans="1:9" ht="15.75" x14ac:dyDescent="0.25">
      <c r="A42" s="24"/>
      <c r="B42" s="197"/>
      <c r="C42" s="117" t="s">
        <v>67</v>
      </c>
      <c r="D42" s="160">
        <v>2</v>
      </c>
      <c r="E42" s="160">
        <v>1</v>
      </c>
      <c r="F42" s="160">
        <v>1.9</v>
      </c>
      <c r="G42" s="160">
        <v>1.1000000000000001</v>
      </c>
      <c r="H42" s="161">
        <v>2</v>
      </c>
      <c r="I42" s="162">
        <v>2</v>
      </c>
    </row>
    <row r="43" spans="1:9" ht="15.75" x14ac:dyDescent="0.25">
      <c r="A43" s="24"/>
      <c r="B43" s="197"/>
      <c r="C43" s="117" t="s">
        <v>68</v>
      </c>
      <c r="D43" s="160">
        <v>0.7</v>
      </c>
      <c r="E43" s="160">
        <v>0.7</v>
      </c>
      <c r="F43" s="160">
        <v>1.5</v>
      </c>
      <c r="G43" s="160">
        <v>2.2999999999999998</v>
      </c>
      <c r="H43" s="161">
        <v>2</v>
      </c>
      <c r="I43" s="162">
        <v>2</v>
      </c>
    </row>
    <row r="44" spans="1:9" ht="15.75" x14ac:dyDescent="0.25">
      <c r="A44" s="24"/>
      <c r="B44" s="197"/>
      <c r="C44" s="117" t="s">
        <v>69</v>
      </c>
      <c r="D44" s="160">
        <v>2.2999999999999998</v>
      </c>
      <c r="E44" s="160">
        <v>0.9</v>
      </c>
      <c r="F44" s="160">
        <v>0.8</v>
      </c>
      <c r="G44" s="160">
        <v>0.6</v>
      </c>
      <c r="H44" s="161">
        <v>2</v>
      </c>
      <c r="I44" s="162">
        <v>2</v>
      </c>
    </row>
    <row r="45" spans="1:9" ht="15.75" x14ac:dyDescent="0.25">
      <c r="A45" s="24"/>
      <c r="B45" s="198"/>
      <c r="C45" s="117" t="s">
        <v>70</v>
      </c>
      <c r="D45" s="160">
        <v>4.2</v>
      </c>
      <c r="E45" s="160">
        <v>1.8</v>
      </c>
      <c r="F45" s="160">
        <v>2.4</v>
      </c>
      <c r="G45" s="160">
        <v>1.4</v>
      </c>
      <c r="H45" s="161">
        <v>10</v>
      </c>
      <c r="I45" s="162">
        <v>10</v>
      </c>
    </row>
  </sheetData>
  <sheetProtection sheet="1" objects="1" scenarios="1" selectLockedCells="1" selectUnlockedCells="1"/>
  <mergeCells count="9">
    <mergeCell ref="B25:B28"/>
    <mergeCell ref="B29:B34"/>
    <mergeCell ref="B35:B45"/>
    <mergeCell ref="K5:M5"/>
    <mergeCell ref="B2:C2"/>
    <mergeCell ref="B3:C3"/>
    <mergeCell ref="B6:B11"/>
    <mergeCell ref="B12:B21"/>
    <mergeCell ref="B22:B24"/>
  </mergeCells>
  <pageMargins left="0.7" right="0.7" top="0.75" bottom="0.75" header="0.3" footer="0.3"/>
  <pageSetup scale="38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5</vt:i4>
      </vt:variant>
    </vt:vector>
  </HeadingPairs>
  <TitlesOfParts>
    <vt:vector size="10" baseType="lpstr">
      <vt:lpstr>Ohjeet</vt:lpstr>
      <vt:lpstr>Taustatiedot</vt:lpstr>
      <vt:lpstr>Viherkerroin</vt:lpstr>
      <vt:lpstr>Tulokset</vt:lpstr>
      <vt:lpstr>Elementtien painotukset</vt:lpstr>
      <vt:lpstr>'Elementtien painotukset'!Tulostusalue</vt:lpstr>
      <vt:lpstr>Ohjeet!Tulostusalue</vt:lpstr>
      <vt:lpstr>Taustatiedot!Tulostusalue</vt:lpstr>
      <vt:lpstr>Tulokset!Tulostusalue</vt:lpstr>
      <vt:lpstr>Viherkerroin!Tulostusalue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Piippo Tiia</dc:creator>
  <cp:keywords/>
  <dc:description/>
  <cp:lastModifiedBy>Piippo Tiia</cp:lastModifiedBy>
  <cp:revision/>
  <cp:lastPrinted>2024-09-23T10:24:57Z</cp:lastPrinted>
  <dcterms:created xsi:type="dcterms:W3CDTF">2024-07-05T09:04:14Z</dcterms:created>
  <dcterms:modified xsi:type="dcterms:W3CDTF">2024-10-15T11:49:56Z</dcterms:modified>
  <cp:category/>
  <cp:contentStatus/>
</cp:coreProperties>
</file>